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-finances\pr\"/>
    </mc:Choice>
  </mc:AlternateContent>
  <bookViews>
    <workbookView xWindow="120" yWindow="750" windowWidth="20580" windowHeight="11580" tabRatio="730"/>
  </bookViews>
  <sheets>
    <sheet name="Dépenses" sheetId="26" r:id="rId1"/>
    <sheet name="Recettes" sheetId="29" r:id="rId2"/>
    <sheet name="Donnees" sheetId="27" r:id="rId3"/>
  </sheets>
  <definedNames>
    <definedName name="_xlnm.Print_Titles" localSheetId="0">Dépenses!$2:$10</definedName>
    <definedName name="_xlnm.Print_Area" localSheetId="0">Dépenses!$B$1:$N$22</definedName>
    <definedName name="_xlnm.Print_Area" localSheetId="1">Recettes!$B$1:$H$24</definedName>
  </definedNames>
  <calcPr calcId="152511"/>
</workbook>
</file>

<file path=xl/calcChain.xml><?xml version="1.0" encoding="utf-8"?>
<calcChain xmlns="http://schemas.openxmlformats.org/spreadsheetml/2006/main">
  <c r="L12" i="26" l="1"/>
  <c r="N12" i="26" s="1"/>
  <c r="K12" i="26"/>
  <c r="J12" i="26"/>
  <c r="I12" i="26"/>
  <c r="H12" i="26"/>
  <c r="G12" i="26"/>
  <c r="F12" i="26"/>
  <c r="E12" i="26"/>
  <c r="D12" i="26"/>
  <c r="C12" i="26"/>
  <c r="M12" i="26" l="1"/>
  <c r="C11" i="26"/>
  <c r="G20" i="29" l="1"/>
  <c r="G19" i="29"/>
  <c r="G18" i="29"/>
  <c r="G15" i="29"/>
  <c r="G14" i="29"/>
  <c r="G13" i="29"/>
  <c r="G12" i="29"/>
  <c r="G11" i="29"/>
  <c r="C20" i="29" l="1"/>
  <c r="C15" i="29"/>
  <c r="F20" i="29" l="1"/>
  <c r="F19" i="29"/>
  <c r="F18" i="29"/>
  <c r="F15" i="29"/>
  <c r="F14" i="29"/>
  <c r="F13" i="29"/>
  <c r="F12" i="29"/>
  <c r="F11" i="29"/>
  <c r="E20" i="29"/>
  <c r="E19" i="29"/>
  <c r="E18" i="29"/>
  <c r="E15" i="29"/>
  <c r="E14" i="29"/>
  <c r="E13" i="29"/>
  <c r="E12" i="29"/>
  <c r="E11" i="29"/>
  <c r="D20" i="29"/>
  <c r="D19" i="29"/>
  <c r="D18" i="29"/>
  <c r="D14" i="29"/>
  <c r="D15" i="29"/>
  <c r="D13" i="29"/>
  <c r="D12" i="29"/>
  <c r="D11" i="29"/>
  <c r="C19" i="29"/>
  <c r="C18" i="29"/>
  <c r="C14" i="29"/>
  <c r="C13" i="29"/>
  <c r="C12" i="29"/>
  <c r="C11" i="29"/>
  <c r="F4" i="27" l="1"/>
  <c r="H1" i="29" l="1"/>
  <c r="M1" i="26"/>
  <c r="D10" i="29" l="1"/>
  <c r="E10" i="29"/>
  <c r="F10" i="29"/>
  <c r="G10" i="29"/>
  <c r="C10" i="29"/>
  <c r="D17" i="29"/>
  <c r="E17" i="29"/>
  <c r="F17" i="29"/>
  <c r="G17" i="29"/>
  <c r="C17" i="29"/>
  <c r="H19" i="29"/>
  <c r="H20" i="29"/>
  <c r="H18" i="29"/>
  <c r="H12" i="29"/>
  <c r="H13" i="29"/>
  <c r="H14" i="29"/>
  <c r="H15" i="29"/>
  <c r="H11" i="29"/>
  <c r="G22" i="29" l="1"/>
  <c r="E22" i="29"/>
  <c r="H10" i="29"/>
  <c r="H17" i="29"/>
  <c r="F22" i="29"/>
  <c r="D22" i="29"/>
  <c r="C22" i="29"/>
  <c r="L18" i="26"/>
  <c r="N18" i="26" s="1"/>
  <c r="K18" i="26"/>
  <c r="J18" i="26"/>
  <c r="I18" i="26"/>
  <c r="H18" i="26"/>
  <c r="G18" i="26"/>
  <c r="F18" i="26"/>
  <c r="E18" i="26"/>
  <c r="D18" i="26"/>
  <c r="C18" i="26"/>
  <c r="M18" i="26"/>
  <c r="L16" i="26"/>
  <c r="K16" i="26"/>
  <c r="M16" i="26" s="1"/>
  <c r="J16" i="26"/>
  <c r="I16" i="26"/>
  <c r="H16" i="26"/>
  <c r="G16" i="26"/>
  <c r="F16" i="26"/>
  <c r="E16" i="26"/>
  <c r="D16" i="26"/>
  <c r="C16" i="26"/>
  <c r="L14" i="26"/>
  <c r="N14" i="26" s="1"/>
  <c r="K14" i="26"/>
  <c r="J14" i="26"/>
  <c r="I14" i="26"/>
  <c r="H14" i="26"/>
  <c r="G14" i="26"/>
  <c r="F14" i="26"/>
  <c r="E14" i="26"/>
  <c r="D14" i="26"/>
  <c r="C14" i="26"/>
  <c r="L11" i="26"/>
  <c r="K11" i="26"/>
  <c r="K20" i="26" s="1"/>
  <c r="J11" i="26"/>
  <c r="J20" i="26" s="1"/>
  <c r="I11" i="26"/>
  <c r="H11" i="26"/>
  <c r="G11" i="26"/>
  <c r="G20" i="26" s="1"/>
  <c r="F11" i="26"/>
  <c r="F20" i="26" s="1"/>
  <c r="E11" i="26"/>
  <c r="D11" i="26"/>
  <c r="C20" i="26"/>
  <c r="H20" i="26" l="1"/>
  <c r="L20" i="26"/>
  <c r="L22" i="26" s="1"/>
  <c r="N16" i="26"/>
  <c r="D20" i="26"/>
  <c r="E20" i="26"/>
  <c r="I20" i="26"/>
  <c r="M14" i="26"/>
  <c r="H22" i="29"/>
  <c r="D22" i="26"/>
  <c r="C24" i="29"/>
  <c r="D24" i="29"/>
  <c r="F22" i="26"/>
  <c r="J22" i="26"/>
  <c r="F24" i="29"/>
  <c r="G24" i="29"/>
  <c r="M11" i="26"/>
  <c r="N11" i="26"/>
  <c r="N20" i="26" l="1"/>
  <c r="M20" i="26"/>
  <c r="D4" i="27"/>
  <c r="B4" i="27"/>
  <c r="E3" i="27"/>
  <c r="C3" i="27"/>
  <c r="B3" i="27"/>
  <c r="E2" i="27"/>
  <c r="C2" i="27"/>
  <c r="B2" i="27"/>
  <c r="E1" i="27"/>
  <c r="C1" i="27"/>
  <c r="B2" i="29" s="1"/>
  <c r="B1" i="27"/>
  <c r="H9" i="29" l="1"/>
  <c r="E9" i="29"/>
  <c r="C9" i="29"/>
  <c r="D9" i="29"/>
  <c r="G9" i="29"/>
  <c r="F9" i="29"/>
  <c r="K9" i="26"/>
  <c r="C9" i="26"/>
  <c r="I9" i="26"/>
  <c r="G9" i="26"/>
  <c r="E9" i="26"/>
  <c r="M9" i="26"/>
  <c r="B2" i="26"/>
</calcChain>
</file>

<file path=xl/sharedStrings.xml><?xml version="1.0" encoding="utf-8"?>
<sst xmlns="http://schemas.openxmlformats.org/spreadsheetml/2006/main" count="1849" uniqueCount="186">
  <si>
    <t>CGR0</t>
  </si>
  <si>
    <t>LIBELLECGR0</t>
  </si>
  <si>
    <t>CGR0+LIB0</t>
  </si>
  <si>
    <t>CGR1</t>
  </si>
  <si>
    <t>LIBELLECGR1</t>
  </si>
  <si>
    <t>CGR1+LIB1</t>
  </si>
  <si>
    <t>CGR2</t>
  </si>
  <si>
    <t>LIBELLECGR2</t>
  </si>
  <si>
    <t>CGR2+LIB2</t>
  </si>
  <si>
    <t>CGR3</t>
  </si>
  <si>
    <t>LIBELLECGR3</t>
  </si>
  <si>
    <t>CGR3+LIB3</t>
  </si>
  <si>
    <t>CGR4</t>
  </si>
  <si>
    <t>LIBELLECGR4</t>
  </si>
  <si>
    <t>CGR4+LIB4</t>
  </si>
  <si>
    <t>CGR5</t>
  </si>
  <si>
    <t>LIBELLECGR5</t>
  </si>
  <si>
    <t>CGR5+LIB5</t>
  </si>
  <si>
    <t>POSTE0</t>
  </si>
  <si>
    <t>LIBELLEPOS0</t>
  </si>
  <si>
    <t>POSTE1</t>
  </si>
  <si>
    <t>LIBELLEPOS1</t>
  </si>
  <si>
    <t>POSTE2</t>
  </si>
  <si>
    <t>LIBELLEPOS2</t>
  </si>
  <si>
    <t>POSTE3</t>
  </si>
  <si>
    <t>LIBELLEPOS3</t>
  </si>
  <si>
    <t>POSTE4</t>
  </si>
  <si>
    <t>LIBELLEPOS4</t>
  </si>
  <si>
    <t>POSTE5</t>
  </si>
  <si>
    <t>LIBELLEPOS5</t>
  </si>
  <si>
    <t>MNT1</t>
  </si>
  <si>
    <t>MNT2</t>
  </si>
  <si>
    <t>MNT3</t>
  </si>
  <si>
    <t>ETS</t>
  </si>
  <si>
    <t>LIBELLE ETS</t>
  </si>
  <si>
    <t>N° JOB</t>
  </si>
  <si>
    <t>UTILISATEUR</t>
  </si>
  <si>
    <t>DATE JOB</t>
  </si>
  <si>
    <t>ANNEE N</t>
  </si>
  <si>
    <t>CGR</t>
  </si>
  <si>
    <t>LIBELLE CGR</t>
  </si>
  <si>
    <t>CHEMIN CGR</t>
  </si>
  <si>
    <t>POSTE</t>
  </si>
  <si>
    <t>LIBELLE POSTE</t>
  </si>
  <si>
    <t>CHEMIN POSTE</t>
  </si>
  <si>
    <t>INTITULE 1 COL 1</t>
  </si>
  <si>
    <t>INTITULE 1 COL 2</t>
  </si>
  <si>
    <t>INTITULE 1 COL 3</t>
  </si>
  <si>
    <t>INTITULE 2 COL 1</t>
  </si>
  <si>
    <t>INTITULE 2 COL 2</t>
  </si>
  <si>
    <t>INTITULE 2 COL 3</t>
  </si>
  <si>
    <t>DATE 1 DEBUT</t>
  </si>
  <si>
    <t>DATE 1 FIN</t>
  </si>
  <si>
    <t>DATE 2 DEBUT</t>
  </si>
  <si>
    <t>DATE 2 FIN</t>
  </si>
  <si>
    <t>Dépenses</t>
  </si>
  <si>
    <t>AE</t>
  </si>
  <si>
    <t>CP</t>
  </si>
  <si>
    <t>Personnel</t>
  </si>
  <si>
    <t>dont contributions employeur au CAS Pension</t>
  </si>
  <si>
    <t>Fonctionnement</t>
  </si>
  <si>
    <t>Intervention</t>
  </si>
  <si>
    <t>Investissement</t>
  </si>
  <si>
    <t>Total des dépenses</t>
  </si>
  <si>
    <t>SOLDE BUDGETAIRE (excédent)</t>
  </si>
  <si>
    <t>Recettes</t>
  </si>
  <si>
    <t>Recettes globalisées</t>
  </si>
  <si>
    <t>Subvention pour charges de service public</t>
  </si>
  <si>
    <t>Autres financements de l'Etat</t>
  </si>
  <si>
    <t>Fiscalité affectée</t>
  </si>
  <si>
    <t>Autres financements publics</t>
  </si>
  <si>
    <t>Ressources propres</t>
  </si>
  <si>
    <t>Recettes fléchées</t>
  </si>
  <si>
    <t>Financements de l'Etat fléchés</t>
  </si>
  <si>
    <t>Autres financements publics fléchés</t>
  </si>
  <si>
    <t>Total des recettes</t>
  </si>
  <si>
    <t>SOLDE BUDGETAIRE (déficit)</t>
  </si>
  <si>
    <t>MNT4</t>
  </si>
  <si>
    <t>MNT5</t>
  </si>
  <si>
    <t>MNT6</t>
  </si>
  <si>
    <t>MNT7</t>
  </si>
  <si>
    <t>MNT8</t>
  </si>
  <si>
    <t>MNT9</t>
  </si>
  <si>
    <t>MNT10</t>
  </si>
  <si>
    <t>MNT11</t>
  </si>
  <si>
    <t>MNT12</t>
  </si>
  <si>
    <t>BUDGET RECTIFICATIF : AUTORISATIONS BUDGETAIRES</t>
  </si>
  <si>
    <t>Recettes propres fléchées</t>
  </si>
  <si>
    <t>Etablissement :</t>
  </si>
  <si>
    <t>Année de l'exercice :</t>
  </si>
  <si>
    <t>CGR :</t>
  </si>
  <si>
    <t>Chemin :</t>
  </si>
  <si>
    <t>Poste :</t>
  </si>
  <si>
    <t>Job :</t>
  </si>
  <si>
    <t>Utilisateur :</t>
  </si>
  <si>
    <t>Date :</t>
  </si>
  <si>
    <t>POUR VOTE DE L'ORGANE DÉLIBÉRANT</t>
  </si>
  <si>
    <t>CENTRE</t>
  </si>
  <si>
    <t>Centre</t>
  </si>
  <si>
    <t>CENTRE - Centre</t>
  </si>
  <si>
    <t>S2010</t>
  </si>
  <si>
    <t>Secteur 2010</t>
  </si>
  <si>
    <t>S2010 - Secteur 2010</t>
  </si>
  <si>
    <t>ACT1</t>
  </si>
  <si>
    <t>Activité 1</t>
  </si>
  <si>
    <t>ACT1 - Activité 1</t>
  </si>
  <si>
    <t>-</t>
  </si>
  <si>
    <t>BU</t>
  </si>
  <si>
    <t>Budget</t>
  </si>
  <si>
    <t>D</t>
  </si>
  <si>
    <t>PER</t>
  </si>
  <si>
    <t>IND</t>
  </si>
  <si>
    <t>Qualiac développement</t>
  </si>
  <si>
    <t>PR</t>
  </si>
  <si>
    <t>DAT</t>
  </si>
  <si>
    <t>CB</t>
  </si>
  <si>
    <t>V1</t>
  </si>
  <si>
    <t>V2</t>
  </si>
  <si>
    <t>V3</t>
  </si>
  <si>
    <t>01/01/2013</t>
  </si>
  <si>
    <t>31/12/2013</t>
  </si>
  <si>
    <t>FON</t>
  </si>
  <si>
    <t>INV</t>
  </si>
  <si>
    <t>R</t>
  </si>
  <si>
    <t>REG</t>
  </si>
  <si>
    <t>SSP</t>
  </si>
  <si>
    <t>Subv/chg serv. publ</t>
  </si>
  <si>
    <t>AFP</t>
  </si>
  <si>
    <t>Autres fin. public</t>
  </si>
  <si>
    <t>REP</t>
  </si>
  <si>
    <t>ACT1    21</t>
  </si>
  <si>
    <t>2_1</t>
  </si>
  <si>
    <t>ACT1    21 - 2_1</t>
  </si>
  <si>
    <t>ACT1    EXPORT</t>
  </si>
  <si>
    <t>Export</t>
  </si>
  <si>
    <t>ACT1    EXPORT - Export</t>
  </si>
  <si>
    <t>ACT1    IMPORT</t>
  </si>
  <si>
    <t>Import</t>
  </si>
  <si>
    <t>ACT1    IMPORT - Import</t>
  </si>
  <si>
    <t>ACT1    PROD</t>
  </si>
  <si>
    <t>Produit</t>
  </si>
  <si>
    <t>ACT1    PROD - Produit</t>
  </si>
  <si>
    <t>ACT1    SERVICE</t>
  </si>
  <si>
    <t>Service vendu</t>
  </si>
  <si>
    <t>ACT1    SERVICE - Service vendu</t>
  </si>
  <si>
    <t>ACT2</t>
  </si>
  <si>
    <t>Activité 2</t>
  </si>
  <si>
    <t>ACT2 - Activité 2</t>
  </si>
  <si>
    <t>INT</t>
  </si>
  <si>
    <t>AFE</t>
  </si>
  <si>
    <t>Autres Fin Etat</t>
  </si>
  <si>
    <t>FIA</t>
  </si>
  <si>
    <t>ACT2    PROD</t>
  </si>
  <si>
    <t>ACT2    PROD - Produit</t>
  </si>
  <si>
    <t>ACT2    SERVICE</t>
  </si>
  <si>
    <t>ACT2    SERVICE - Service vendu</t>
  </si>
  <si>
    <t>ACT2    EXPORT</t>
  </si>
  <si>
    <t>ACT2    EXPORT - Export</t>
  </si>
  <si>
    <t>ACT2    IMPORT</t>
  </si>
  <si>
    <t>ACT2    IMPORT - Import</t>
  </si>
  <si>
    <t>ACT3</t>
  </si>
  <si>
    <t>Activité 3</t>
  </si>
  <si>
    <t>ACT3 - Activité 3</t>
  </si>
  <si>
    <t>ACT3    EXPORT</t>
  </si>
  <si>
    <t>ACT3    EXPORT - Export</t>
  </si>
  <si>
    <t>ACT4</t>
  </si>
  <si>
    <t>Activité 4</t>
  </si>
  <si>
    <t>ACT4 - Activité 4</t>
  </si>
  <si>
    <t>ACT4    IMPORT</t>
  </si>
  <si>
    <t>ACT4    IMPORT - Import</t>
  </si>
  <si>
    <t>ACT5</t>
  </si>
  <si>
    <t>Activité 5</t>
  </si>
  <si>
    <t>ACT5 - Activité 5</t>
  </si>
  <si>
    <t>ACT5    PROD</t>
  </si>
  <si>
    <t>ACT5    PROD - Produit</t>
  </si>
  <si>
    <t>ACT6</t>
  </si>
  <si>
    <t>Activité 6</t>
  </si>
  <si>
    <t>ACT6 - Activité 6</t>
  </si>
  <si>
    <t>ACT6    PROD</t>
  </si>
  <si>
    <t>ACT6    PROD - Produit</t>
  </si>
  <si>
    <t>328845</t>
  </si>
  <si>
    <t>02/11/2016</t>
  </si>
  <si>
    <t>REF</t>
  </si>
  <si>
    <t>FEF</t>
  </si>
  <si>
    <t>AFPF</t>
  </si>
  <si>
    <t>ARF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</si>
</sst>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59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</cellStyleXfs>
  <cellXfs count="64">
    <xf numFmtId="0" fontId="0" fillId="0" borderId="0" xfId="0"/>
    <xf numFmtId="49" fontId="0" fillId="0" borderId="0" xfId="0" applyNumberFormat="1"/>
    <xf numFmtId="0" fontId="5" fillId="0" borderId="0" xfId="0" applyNumberFormat="1" applyFont="1"/>
    <xf numFmtId="0" fontId="5" fillId="0" borderId="0" xfId="0" applyFont="1"/>
    <xf numFmtId="49" fontId="5" fillId="0" borderId="0" xfId="0" applyNumberFormat="1" applyFont="1" applyProtection="1">
      <protection hidden="1"/>
    </xf>
    <xf numFmtId="4" fontId="0" fillId="0" borderId="0" xfId="0" applyNumberFormat="1"/>
    <xf numFmtId="0" fontId="0" fillId="0" borderId="0" xfId="0" applyNumberFormat="1"/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right" vertical="center" wrapText="1" indent="1"/>
    </xf>
    <xf numFmtId="4" fontId="5" fillId="0" borderId="1" xfId="1" applyNumberFormat="1" applyFont="1" applyBorder="1" applyAlignment="1">
      <alignment vertical="center" wrapText="1"/>
    </xf>
    <xf numFmtId="4" fontId="5" fillId="0" borderId="2" xfId="1" applyNumberFormat="1" applyFont="1" applyBorder="1" applyAlignment="1">
      <alignment vertical="center" wrapText="1"/>
    </xf>
    <xf numFmtId="4" fontId="5" fillId="0" borderId="3" xfId="1" applyNumberFormat="1" applyFont="1" applyBorder="1" applyAlignment="1">
      <alignment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0" borderId="4" xfId="1" applyNumberFormat="1" applyFont="1" applyBorder="1" applyAlignment="1">
      <alignment vertical="center" wrapText="1"/>
    </xf>
    <xf numFmtId="0" fontId="9" fillId="0" borderId="1" xfId="1" applyFont="1" applyBorder="1" applyAlignment="1">
      <alignment horizontal="right" vertical="center" wrapText="1"/>
    </xf>
    <xf numFmtId="44" fontId="9" fillId="3" borderId="1" xfId="1" applyNumberFormat="1" applyFont="1" applyFill="1" applyBorder="1" applyAlignment="1">
      <alignment horizontal="right" vertical="center" indent="1"/>
    </xf>
    <xf numFmtId="4" fontId="9" fillId="3" borderId="1" xfId="1" applyNumberFormat="1" applyFont="1" applyFill="1" applyBorder="1" applyAlignment="1">
      <alignment horizontal="right" vertical="center"/>
    </xf>
    <xf numFmtId="0" fontId="9" fillId="0" borderId="0" xfId="1" applyFont="1" applyBorder="1" applyAlignment="1">
      <alignment horizontal="right" vertical="center" wrapText="1" indent="1"/>
    </xf>
    <xf numFmtId="0" fontId="5" fillId="0" borderId="0" xfId="1" applyFont="1" applyBorder="1" applyAlignment="1">
      <alignment vertical="center" wrapText="1"/>
    </xf>
    <xf numFmtId="4" fontId="5" fillId="0" borderId="0" xfId="1" applyNumberFormat="1" applyFont="1" applyBorder="1" applyAlignment="1">
      <alignment vertical="center" wrapText="1"/>
    </xf>
    <xf numFmtId="0" fontId="5" fillId="0" borderId="0" xfId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 indent="1"/>
    </xf>
    <xf numFmtId="4" fontId="9" fillId="2" borderId="1" xfId="1" applyNumberFormat="1" applyFont="1" applyFill="1" applyBorder="1" applyAlignment="1">
      <alignment vertical="center" wrapText="1"/>
    </xf>
    <xf numFmtId="4" fontId="9" fillId="2" borderId="3" xfId="1" applyNumberFormat="1" applyFont="1" applyFill="1" applyBorder="1" applyAlignment="1">
      <alignment vertical="center" wrapText="1"/>
    </xf>
    <xf numFmtId="4" fontId="9" fillId="2" borderId="1" xfId="1" applyNumberFormat="1" applyFont="1" applyFill="1" applyBorder="1" applyAlignment="1">
      <alignment horizontal="center" vertical="center" wrapText="1"/>
    </xf>
    <xf numFmtId="4" fontId="9" fillId="2" borderId="4" xfId="1" applyNumberFormat="1" applyFont="1" applyFill="1" applyBorder="1" applyAlignment="1">
      <alignment vertical="center" wrapText="1"/>
    </xf>
    <xf numFmtId="4" fontId="9" fillId="2" borderId="2" xfId="1" applyNumberFormat="1" applyFont="1" applyFill="1" applyBorder="1" applyAlignment="1">
      <alignment vertical="center" wrapText="1"/>
    </xf>
    <xf numFmtId="0" fontId="5" fillId="0" borderId="0" xfId="1" applyFont="1"/>
    <xf numFmtId="14" fontId="6" fillId="0" borderId="0" xfId="0" applyNumberFormat="1" applyFont="1" applyBorder="1" applyAlignment="1">
      <alignment horizontal="left" vertical="center"/>
    </xf>
    <xf numFmtId="0" fontId="5" fillId="0" borderId="0" xfId="1" applyFont="1" applyAlignment="1">
      <alignment vertical="center" wrapText="1"/>
    </xf>
    <xf numFmtId="0" fontId="10" fillId="0" borderId="1" xfId="1" applyFont="1" applyBorder="1" applyAlignment="1">
      <alignment horizontal="right" vertical="center" wrapText="1" indent="1"/>
    </xf>
    <xf numFmtId="0" fontId="0" fillId="0" borderId="0" xfId="0" applyFont="1"/>
    <xf numFmtId="0" fontId="8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left" vertical="center" wrapText="1" indent="1"/>
    </xf>
    <xf numFmtId="4" fontId="9" fillId="3" borderId="1" xfId="1" applyNumberFormat="1" applyFont="1" applyFill="1" applyBorder="1" applyAlignment="1">
      <alignment vertical="center" wrapText="1"/>
    </xf>
    <xf numFmtId="0" fontId="5" fillId="0" borderId="1" xfId="1" applyFont="1" applyBorder="1" applyAlignment="1">
      <alignment horizontal="left" vertical="center" wrapText="1" indent="2"/>
    </xf>
    <xf numFmtId="4" fontId="5" fillId="0" borderId="1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horizontal="left" vertical="center" wrapText="1" indent="1"/>
    </xf>
    <xf numFmtId="0" fontId="9" fillId="0" borderId="1" xfId="1" applyFont="1" applyBorder="1" applyAlignment="1">
      <alignment horizontal="left" vertical="center" wrapText="1" indent="1"/>
    </xf>
    <xf numFmtId="0" fontId="9" fillId="4" borderId="1" xfId="1" applyFont="1" applyFill="1" applyBorder="1" applyAlignment="1">
      <alignment horizontal="left" vertical="center" wrapText="1" indent="1"/>
    </xf>
    <xf numFmtId="4" fontId="9" fillId="4" borderId="1" xfId="1" applyNumberFormat="1" applyFont="1" applyFill="1" applyBorder="1" applyAlignment="1">
      <alignment vertical="center" wrapText="1"/>
    </xf>
    <xf numFmtId="0" fontId="9" fillId="0" borderId="0" xfId="1" applyFont="1" applyBorder="1" applyAlignment="1">
      <alignment horizontal="left" vertical="center" wrapText="1"/>
    </xf>
    <xf numFmtId="2" fontId="9" fillId="2" borderId="1" xfId="1" applyNumberFormat="1" applyFont="1" applyFill="1" applyBorder="1" applyAlignment="1">
      <alignment vertical="center" wrapText="1"/>
    </xf>
    <xf numFmtId="2" fontId="9" fillId="2" borderId="3" xfId="1" applyNumberFormat="1" applyFont="1" applyFill="1" applyBorder="1" applyAlignment="1">
      <alignment vertical="center" wrapText="1"/>
    </xf>
    <xf numFmtId="2" fontId="9" fillId="2" borderId="1" xfId="1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5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Pourcentag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showGridLines="0" tabSelected="1" zoomScaleNormal="100" zoomScaleSheetLayoutView="70" workbookViewId="0"/>
  </sheetViews>
  <sheetFormatPr baseColWidth="10" defaultRowHeight="15" x14ac:dyDescent="0.25"/>
  <cols>
    <col min="1" max="1" width="3.28515625" style="30" customWidth="1" collapsed="1"/>
    <col min="2" max="2" width="33.7109375" style="30" customWidth="1" collapsed="1"/>
    <col min="3" max="14" width="16.28515625" style="30" customWidth="1" collapsed="1"/>
    <col min="15" max="16384" width="11.42578125" style="30" collapsed="1"/>
  </cols>
  <sheetData>
    <row r="1" spans="2:14" ht="15" customHeight="1" x14ac:dyDescent="0.25">
      <c r="M1" s="49" t="str">
        <f>CONCATENATE("Edité au : ",Donnees!F4)</f>
        <v>Edité au : 02/11/2016</v>
      </c>
      <c r="N1" s="31"/>
    </row>
    <row r="2" spans="2:14" ht="15" customHeight="1" x14ac:dyDescent="0.25">
      <c r="B2" s="57" t="str">
        <f>+Donnees!C1</f>
        <v>Qualiac développement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2:14" ht="15" customHeight="1" x14ac:dyDescent="0.2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2:14" ht="15" customHeight="1" x14ac:dyDescent="0.25">
      <c r="B4" s="57" t="s">
        <v>86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2:14" ht="15" customHeight="1" x14ac:dyDescent="0.25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2:14" ht="15" customHeight="1" x14ac:dyDescent="0.25">
      <c r="B6" s="54" t="s">
        <v>96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6"/>
    </row>
    <row r="7" spans="2:14" ht="15" customHeight="1" x14ac:dyDescent="0.25"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2:14" ht="15" customHeight="1" x14ac:dyDescent="0.25">
      <c r="B8" s="51" t="s">
        <v>55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2:14" ht="15" customHeight="1" x14ac:dyDescent="0.25">
      <c r="B9" s="7"/>
      <c r="C9" s="61" t="str">
        <f>CONCATENATE("Dernier budget rectificatif",CHAR(10),Donnees!E1-1)</f>
        <v>Dernier budget rectificatif
2013</v>
      </c>
      <c r="D9" s="62"/>
      <c r="E9" s="61" t="str">
        <f>CONCATENATE("Compte financier",CHAR(10),Donnees!E1-1)</f>
        <v>Compte financier
2013</v>
      </c>
      <c r="F9" s="62"/>
      <c r="G9" s="61" t="str">
        <f>CONCATENATE("Ecart",CHAR(10),"Compte financier ",Donnees!E1-1,"/",CHAR(10),"Dernier budget rectificatif ",Donnees!E1-1)</f>
        <v>Ecart
Compte financier 2013/
Dernier budget rectificatif 2013</v>
      </c>
      <c r="H9" s="62"/>
      <c r="I9" s="63" t="str">
        <f>CONCATENATE("Budget initial ",Donnees!E1)</f>
        <v>Budget initial 2014</v>
      </c>
      <c r="J9" s="62"/>
      <c r="K9" s="63" t="str">
        <f>CONCATENATE("Budget rectificatif ",Donnees!E1)</f>
        <v>Budget rectificatif 2014</v>
      </c>
      <c r="L9" s="62"/>
      <c r="M9" s="61" t="str">
        <f>CONCATENATE("Ecart",CHAR(10),"Budget rectificatif ",Donnees!E1,"/",CHAR(10),"Budget initial ",Donnees!E1)</f>
        <v>Ecart
Budget rectificatif 2014/
Budget initial 2014</v>
      </c>
      <c r="N9" s="62"/>
    </row>
    <row r="10" spans="2:14" ht="15" customHeight="1" x14ac:dyDescent="0.25">
      <c r="B10" s="9"/>
      <c r="C10" s="10" t="s">
        <v>56</v>
      </c>
      <c r="D10" s="9" t="s">
        <v>57</v>
      </c>
      <c r="E10" s="10" t="s">
        <v>56</v>
      </c>
      <c r="F10" s="9" t="s">
        <v>57</v>
      </c>
      <c r="G10" s="10" t="s">
        <v>56</v>
      </c>
      <c r="H10" s="9" t="s">
        <v>57</v>
      </c>
      <c r="I10" s="10" t="s">
        <v>56</v>
      </c>
      <c r="J10" s="9" t="s">
        <v>57</v>
      </c>
      <c r="K10" s="10" t="s">
        <v>56</v>
      </c>
      <c r="L10" s="9" t="s">
        <v>57</v>
      </c>
      <c r="M10" s="10" t="s">
        <v>56</v>
      </c>
      <c r="N10" s="9" t="s">
        <v>57</v>
      </c>
    </row>
    <row r="11" spans="2:14" s="32" customFormat="1" ht="15" customHeight="1" x14ac:dyDescent="0.25">
      <c r="B11" s="11" t="s">
        <v>58</v>
      </c>
      <c r="C11" s="12">
        <f>SUMIFS(Donnees!$AE$5:$AE$999999,Donnees!$W$5:$W$999999,"PER")</f>
        <v>2304000</v>
      </c>
      <c r="D11" s="12">
        <f>SUMIFS(Donnees!$AF$5:$AF$999999,Donnees!$W$5:$W$999999,"PER")</f>
        <v>2560000</v>
      </c>
      <c r="E11" s="12">
        <f>SUMIFS(Donnees!$AG$5:$AG$999999,Donnees!$W$5:$W$999999,"PER")</f>
        <v>16588800</v>
      </c>
      <c r="F11" s="12">
        <f>SUMIFS(Donnees!$AH$5:$AH$999999,Donnees!$W$5:$W$999999,"PER")</f>
        <v>14100480</v>
      </c>
      <c r="G11" s="12">
        <f>SUMIFS(Donnees!$AI$5:$AI$999999,Donnees!$W$5:$W$999999,"PER")</f>
        <v>14284800</v>
      </c>
      <c r="H11" s="12">
        <f>SUMIFS(Donnees!$AJ$5:$AJ$999999,Donnees!$W$5:$W$999999,"PER")</f>
        <v>11540480</v>
      </c>
      <c r="I11" s="12">
        <f>SUMIFS(Donnees!$AK$5:$AK$999999,Donnees!$W$5:$W$999999,"PER")</f>
        <v>0</v>
      </c>
      <c r="J11" s="12">
        <f>SUMIFS(Donnees!$AL$5:$AL$999999,Donnees!$W$5:$W$999999,"PER")</f>
        <v>11351000</v>
      </c>
      <c r="K11" s="12">
        <f>SUMIFS(Donnees!$AM$5:$AM$999999,Donnees!$W$5:$W$999999,"PER")+SUMIFS(Donnees!$AN$5:$AN$999999,Donnees!$W$5:$W$999999,"PER")</f>
        <v>20736000</v>
      </c>
      <c r="L11" s="12">
        <f>SUMIFS(Donnees!$AO$5:$AO$999999,Donnees!$W$5:$W$999999,"PER")+SUMIFS(Donnees!$AP$5:$AP$999999,Donnees!$W$5:$W$999999,"PER")</f>
        <v>31488000</v>
      </c>
      <c r="M11" s="12">
        <f>K11-I11</f>
        <v>20736000</v>
      </c>
      <c r="N11" s="13">
        <f>L11-J11</f>
        <v>20137000</v>
      </c>
    </row>
    <row r="12" spans="2:14" ht="15" customHeight="1" x14ac:dyDescent="0.25">
      <c r="B12" s="33" t="s">
        <v>59</v>
      </c>
      <c r="C12" s="12">
        <f>SUMIFS(Donnees!$AE$5:$AE$999999,Donnees!$Y$5:$Y$999999,"6453")</f>
        <v>0</v>
      </c>
      <c r="D12" s="12">
        <f>SUMIFS(Donnees!$AF$5:$AF$999999,Donnees!$Y$5:$Y$999999,"6453")</f>
        <v>0</v>
      </c>
      <c r="E12" s="12">
        <f>SUMIFS(Donnees!$AG$5:$AG$999999,Donnees!$Y$5:$Y$999999,"6453")</f>
        <v>0</v>
      </c>
      <c r="F12" s="12">
        <f>SUMIFS(Donnees!$AH$5:$AH$999999,Donnees!$Y$5:$Y$999999,"6453")</f>
        <v>0</v>
      </c>
      <c r="G12" s="12">
        <f>SUMIFS(Donnees!$AI$5:$AI$999999,Donnees!$Y$5:$Y$999999,"6453")</f>
        <v>0</v>
      </c>
      <c r="H12" s="12">
        <f>SUMIFS(Donnees!$AJ$5:$AJ$999999,Donnees!$Y$5:$Y$999999,"6453")</f>
        <v>0</v>
      </c>
      <c r="I12" s="12">
        <f>SUMIFS(Donnees!$AK$5:$AK$999999,Donnees!$Y$5:$Y$999999,"6453")</f>
        <v>0</v>
      </c>
      <c r="J12" s="12">
        <f>SUMIFS(Donnees!$AL$5:$AL$999999,Donnees!$Y$5:$Y$999999,"6453")</f>
        <v>0</v>
      </c>
      <c r="K12" s="12">
        <f>SUMIFS(Donnees!$AM$5:$AM$999999,Donnees!$Y$5:$Y$999999,"6453")+SUMIFS(Donnees!$AN$5:$AN$999999,Donnees!$Y$5:$Y$999999,"6453")</f>
        <v>0</v>
      </c>
      <c r="L12" s="12">
        <f>SUMIFS(Donnees!$AO$5:$AO$999999,Donnees!$Y$5:$Y$999999,"6453")+SUMIFS(Donnees!$AP$5:$AP$999999,Donnees!$Y$5:$Y$999999,"6453")</f>
        <v>0</v>
      </c>
      <c r="M12" s="12">
        <f>K12-I12</f>
        <v>0</v>
      </c>
      <c r="N12" s="13">
        <f>L12-J12</f>
        <v>0</v>
      </c>
    </row>
    <row r="13" spans="2:14" ht="15" customHeight="1" x14ac:dyDescent="0.25">
      <c r="B13" s="17"/>
      <c r="C13" s="12"/>
      <c r="D13" s="12"/>
      <c r="E13" s="12"/>
      <c r="F13" s="14"/>
      <c r="G13" s="15"/>
      <c r="H13" s="12"/>
      <c r="I13" s="12"/>
      <c r="J13" s="12"/>
      <c r="K13" s="12"/>
      <c r="L13" s="16"/>
      <c r="M13" s="12"/>
      <c r="N13" s="13"/>
    </row>
    <row r="14" spans="2:14" ht="15" customHeight="1" x14ac:dyDescent="0.25">
      <c r="B14" s="11" t="s">
        <v>60</v>
      </c>
      <c r="C14" s="12">
        <f>SUMIFS(Donnees!$AE$5:$AE$999999,Donnees!$W$5:$W$999999,"FON")</f>
        <v>11520000</v>
      </c>
      <c r="D14" s="12">
        <f>SUMIFS(Donnees!$AF$5:$AF$999999,Donnees!$W$5:$W$999999,"FON")</f>
        <v>12800000</v>
      </c>
      <c r="E14" s="12">
        <f>SUMIFS(Donnees!$AG$5:$AG$999999,Donnees!$W$5:$W$999999,"FON")</f>
        <v>82944000</v>
      </c>
      <c r="F14" s="12">
        <f>SUMIFS(Donnees!$AH$5:$AH$999999,Donnees!$W$5:$W$999999,"FON")</f>
        <v>70502400</v>
      </c>
      <c r="G14" s="12">
        <f>SUMIFS(Donnees!$AI$5:$AI$999999,Donnees!$W$5:$W$999999,"FON")</f>
        <v>71424000</v>
      </c>
      <c r="H14" s="12">
        <f>SUMIFS(Donnees!$AJ$5:$AJ$999999,Donnees!$W$5:$W$999999,"FON")</f>
        <v>57702400</v>
      </c>
      <c r="I14" s="12">
        <f>SUMIFS(Donnees!$AK$5:$AK$999999,Donnees!$W$5:$W$999999,"FON")</f>
        <v>11000</v>
      </c>
      <c r="J14" s="12">
        <f>SUMIFS(Donnees!$AL$5:$AL$999999,Donnees!$W$5:$W$999999,"FON")</f>
        <v>44800000</v>
      </c>
      <c r="K14" s="12">
        <f>SUMIFS(Donnees!$AM$5:$AM$999999,Donnees!$W$5:$W$999999,"FON")+SUMIFS(Donnees!$AN$5:$AN$999999,Donnees!$W$5:$W$999999,"FON")</f>
        <v>103679223</v>
      </c>
      <c r="L14" s="12">
        <f>SUMIFS(Donnees!$AO$5:$AO$999999,Donnees!$W$5:$W$999999,"FON")+SUMIFS(Donnees!$AP$5:$AP$999999,Donnees!$W$5:$W$999999,"FON")</f>
        <v>157440000</v>
      </c>
      <c r="M14" s="12">
        <f>K14-I14</f>
        <v>103668223</v>
      </c>
      <c r="N14" s="13">
        <f>L14-J14</f>
        <v>112640000</v>
      </c>
    </row>
    <row r="15" spans="2:14" ht="15" customHeight="1" x14ac:dyDescent="0.25">
      <c r="B15" s="17"/>
      <c r="C15" s="12"/>
      <c r="D15" s="12"/>
      <c r="E15" s="12"/>
      <c r="F15" s="14"/>
      <c r="G15" s="15"/>
      <c r="H15" s="12"/>
      <c r="I15" s="12"/>
      <c r="J15" s="12"/>
      <c r="K15" s="12"/>
      <c r="L15" s="16"/>
      <c r="M15" s="12"/>
      <c r="N15" s="13"/>
    </row>
    <row r="16" spans="2:14" ht="15" customHeight="1" x14ac:dyDescent="0.25">
      <c r="B16" s="11" t="s">
        <v>61</v>
      </c>
      <c r="C16" s="12">
        <f>SUMIFS(Donnees!$AE$5:$AE$999999,Donnees!$W$5:$W$999999,"INT")</f>
        <v>288000</v>
      </c>
      <c r="D16" s="12">
        <f>SUMIFS(Donnees!$AF$5:$AF$999999,Donnees!$W$5:$W$999999,"INT")</f>
        <v>320000</v>
      </c>
      <c r="E16" s="12">
        <f>SUMIFS(Donnees!$AG$5:$AG$999999,Donnees!$W$5:$W$999999,"INT")</f>
        <v>2073600</v>
      </c>
      <c r="F16" s="12">
        <f>SUMIFS(Donnees!$AH$5:$AH$999999,Donnees!$W$5:$W$999999,"INT")</f>
        <v>1762560</v>
      </c>
      <c r="G16" s="12">
        <f>SUMIFS(Donnees!$AI$5:$AI$999999,Donnees!$W$5:$W$999999,"INT")</f>
        <v>1785600</v>
      </c>
      <c r="H16" s="12">
        <f>SUMIFS(Donnees!$AJ$5:$AJ$999999,Donnees!$W$5:$W$999999,"INT")</f>
        <v>1442560</v>
      </c>
      <c r="I16" s="12">
        <f>SUMIFS(Donnees!$AK$5:$AK$999999,Donnees!$W$5:$W$999999,"INT")</f>
        <v>0</v>
      </c>
      <c r="J16" s="12">
        <f>SUMIFS(Donnees!$AL$5:$AL$999999,Donnees!$W$5:$W$999999,"INT")</f>
        <v>1510000</v>
      </c>
      <c r="K16" s="12">
        <f>SUMIFS(Donnees!$AM$5:$AM$999999,Donnees!$W$5:$W$999999,"INT")+SUMIFS(Donnees!$AN$5:$AN$999999,Donnees!$W$5:$W$999999,"INT")</f>
        <v>2592000</v>
      </c>
      <c r="L16" s="12">
        <f>SUMIFS(Donnees!$AO$5:$AO$999999,Donnees!$W$5:$W$999999,"INT")+SUMIFS(Donnees!$AP$5:$AP$999999,Donnees!$W$5:$W$999999,"INT")</f>
        <v>3936000</v>
      </c>
      <c r="M16" s="12">
        <f>K16-I16</f>
        <v>2592000</v>
      </c>
      <c r="N16" s="13">
        <f>L16-J16</f>
        <v>2426000</v>
      </c>
    </row>
    <row r="17" spans="2:14" ht="15" customHeight="1" x14ac:dyDescent="0.25">
      <c r="B17" s="17"/>
      <c r="C17" s="12"/>
      <c r="D17" s="12"/>
      <c r="E17" s="12"/>
      <c r="F17" s="14"/>
      <c r="G17" s="15"/>
      <c r="H17" s="12"/>
      <c r="I17" s="12"/>
      <c r="J17" s="12"/>
      <c r="K17" s="12"/>
      <c r="L17" s="16"/>
      <c r="M17" s="12"/>
      <c r="N17" s="13"/>
    </row>
    <row r="18" spans="2:14" ht="15" customHeight="1" x14ac:dyDescent="0.25">
      <c r="B18" s="11" t="s">
        <v>62</v>
      </c>
      <c r="C18" s="12">
        <f>SUMIFS(Donnees!$AE$5:$AE$999999,Donnees!$W$5:$W$999999,"INV")</f>
        <v>268800</v>
      </c>
      <c r="D18" s="12">
        <f>SUMIFS(Donnees!$AF$5:$AF$999999,Donnees!$W$5:$W$999999,"INV")</f>
        <v>228480</v>
      </c>
      <c r="E18" s="12">
        <f>SUMIFS(Donnees!$AG$5:$AG$999999,Donnees!$W$5:$W$999999,"INV")</f>
        <v>3268800</v>
      </c>
      <c r="F18" s="12">
        <f>SUMIFS(Donnees!$AH$5:$AH$999999,Donnees!$W$5:$W$999999,"INV")</f>
        <v>3228480</v>
      </c>
      <c r="G18" s="12">
        <f>SUMIFS(Donnees!$AI$5:$AI$999999,Donnees!$W$5:$W$999999,"INV")</f>
        <v>537600</v>
      </c>
      <c r="H18" s="12">
        <f>SUMIFS(Donnees!$AJ$5:$AJ$999999,Donnees!$W$5:$W$999999,"INV")</f>
        <v>456960</v>
      </c>
      <c r="I18" s="12">
        <f>SUMIFS(Donnees!$AK$5:$AK$999999,Donnees!$W$5:$W$999999,"INV")</f>
        <v>150130</v>
      </c>
      <c r="J18" s="12">
        <f>SUMIFS(Donnees!$AL$5:$AL$999999,Donnees!$W$5:$W$999999,"INV")</f>
        <v>0</v>
      </c>
      <c r="K18" s="12">
        <f>SUMIFS(Donnees!$AM$5:$AM$999999,Donnees!$W$5:$W$999999,"INV")+SUMIFS(Donnees!$AN$5:$AN$999999,Donnees!$W$5:$W$999999,"INV")</f>
        <v>536000</v>
      </c>
      <c r="L18" s="12">
        <f>SUMIFS(Donnees!$AO$5:$AO$999999,Donnees!$W$5:$W$999999,"INV")+SUMIFS(Donnees!$AP$5:$AP$999999,Donnees!$W$5:$W$999999,"INV")</f>
        <v>0</v>
      </c>
      <c r="M18" s="12">
        <f>K18-I18</f>
        <v>385870</v>
      </c>
      <c r="N18" s="13">
        <f>L18-J18</f>
        <v>0</v>
      </c>
    </row>
    <row r="19" spans="2:14" ht="15" customHeight="1" x14ac:dyDescent="0.25">
      <c r="B19" s="17"/>
      <c r="C19" s="12"/>
      <c r="D19" s="12"/>
      <c r="E19" s="12"/>
      <c r="F19" s="14"/>
      <c r="G19" s="15"/>
      <c r="H19" s="12"/>
      <c r="I19" s="12"/>
      <c r="J19" s="12"/>
      <c r="K19" s="12"/>
      <c r="L19" s="16"/>
      <c r="M19" s="12"/>
      <c r="N19" s="13"/>
    </row>
    <row r="20" spans="2:14" ht="15" customHeight="1" x14ac:dyDescent="0.25">
      <c r="B20" s="18" t="s">
        <v>63</v>
      </c>
      <c r="C20" s="19">
        <f>SUM(C11,C14,C16,C18)</f>
        <v>14380800</v>
      </c>
      <c r="D20" s="19">
        <f t="shared" ref="D20:N20" si="0">SUM(D11,D14,D16,D18)</f>
        <v>15908480</v>
      </c>
      <c r="E20" s="19">
        <f t="shared" si="0"/>
        <v>104875200</v>
      </c>
      <c r="F20" s="19">
        <f t="shared" si="0"/>
        <v>89593920</v>
      </c>
      <c r="G20" s="19">
        <f t="shared" si="0"/>
        <v>88032000</v>
      </c>
      <c r="H20" s="19">
        <f t="shared" si="0"/>
        <v>71142400</v>
      </c>
      <c r="I20" s="19">
        <f t="shared" si="0"/>
        <v>161130</v>
      </c>
      <c r="J20" s="19">
        <f t="shared" si="0"/>
        <v>57661000</v>
      </c>
      <c r="K20" s="19">
        <f t="shared" si="0"/>
        <v>127543223</v>
      </c>
      <c r="L20" s="19">
        <f t="shared" si="0"/>
        <v>192864000</v>
      </c>
      <c r="M20" s="19">
        <f t="shared" si="0"/>
        <v>127382093</v>
      </c>
      <c r="N20" s="19">
        <f t="shared" si="0"/>
        <v>135203000</v>
      </c>
    </row>
    <row r="21" spans="2:14" ht="15" customHeight="1" x14ac:dyDescent="0.25">
      <c r="B21" s="20"/>
      <c r="C21" s="21"/>
      <c r="D21" s="22"/>
      <c r="E21" s="22"/>
      <c r="F21" s="22"/>
      <c r="G21" s="23"/>
      <c r="H21" s="21"/>
      <c r="I21" s="22"/>
      <c r="J21" s="22"/>
      <c r="K21" s="22"/>
      <c r="L21" s="21"/>
      <c r="M21" s="21"/>
      <c r="N21" s="21"/>
    </row>
    <row r="22" spans="2:14" ht="15" customHeight="1" x14ac:dyDescent="0.25">
      <c r="B22" s="24" t="s">
        <v>64</v>
      </c>
      <c r="C22" s="25"/>
      <c r="D22" s="25">
        <f>IF(Recettes!C22-Dépenses!D20&gt;0,Recettes!C22-Dépenses!D20,0)</f>
        <v>813520</v>
      </c>
      <c r="E22" s="25"/>
      <c r="F22" s="26">
        <f>IF(Recettes!D22-Dépenses!F20&gt;0,Recettes!D22-Dépenses!F20,0)</f>
        <v>0</v>
      </c>
      <c r="G22" s="27"/>
      <c r="H22" s="25"/>
      <c r="I22" s="25"/>
      <c r="J22" s="25">
        <f>IF(Recettes!F22-Dépenses!J20&gt;0,Recettes!F22-Dépenses!J20,0)</f>
        <v>8769000</v>
      </c>
      <c r="K22" s="25"/>
      <c r="L22" s="28">
        <f>IF(Recettes!G22-Dépenses!L20&gt;0,Recettes!G22-Dépenses!L20,0)</f>
        <v>34338000</v>
      </c>
      <c r="M22" s="25"/>
      <c r="N22" s="29"/>
    </row>
    <row r="23" spans="2:14" ht="15" customHeight="1" x14ac:dyDescent="0.25"/>
    <row r="24" spans="2:14" ht="15" customHeight="1" x14ac:dyDescent="0.25"/>
    <row r="25" spans="2:14" ht="15" customHeight="1" x14ac:dyDescent="0.25"/>
    <row r="26" spans="2:14" ht="15" customHeight="1" x14ac:dyDescent="0.25"/>
    <row r="27" spans="2:14" ht="15" customHeight="1" x14ac:dyDescent="0.25"/>
    <row r="28" spans="2:14" ht="15" customHeight="1" x14ac:dyDescent="0.25"/>
  </sheetData>
  <mergeCells count="13">
    <mergeCell ref="M9:N9"/>
    <mergeCell ref="C9:D9"/>
    <mergeCell ref="E9:F9"/>
    <mergeCell ref="G9:H9"/>
    <mergeCell ref="I9:J9"/>
    <mergeCell ref="K9:L9"/>
    <mergeCell ref="B8:N8"/>
    <mergeCell ref="B6:N6"/>
    <mergeCell ref="B4:N4"/>
    <mergeCell ref="B2:N2"/>
    <mergeCell ref="B3:N3"/>
    <mergeCell ref="B5:N5"/>
    <mergeCell ref="B7:N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Normal="100" workbookViewId="0"/>
  </sheetViews>
  <sheetFormatPr baseColWidth="10" defaultRowHeight="15" x14ac:dyDescent="0.25"/>
  <cols>
    <col min="1" max="1" width="3.28515625" style="34" customWidth="1" collapsed="1"/>
    <col min="2" max="2" width="46.7109375" style="34" customWidth="1" collapsed="1"/>
    <col min="3" max="8" width="20.7109375" style="34" customWidth="1" collapsed="1"/>
    <col min="9" max="16384" width="11.42578125" style="34" collapsed="1"/>
  </cols>
  <sheetData>
    <row r="1" spans="1:8" ht="15" customHeight="1" x14ac:dyDescent="0.25">
      <c r="H1" s="50" t="str">
        <f>CONCATENATE("Edité au : ",Donnees!F4)</f>
        <v>Edité au : 02/11/2016</v>
      </c>
    </row>
    <row r="2" spans="1:8" ht="15" customHeight="1" x14ac:dyDescent="0.25">
      <c r="A2" s="30"/>
      <c r="B2" s="57" t="str">
        <f>+Donnees!C1</f>
        <v>Qualiac développement</v>
      </c>
      <c r="C2" s="57"/>
      <c r="D2" s="57"/>
      <c r="E2" s="57"/>
      <c r="F2" s="57"/>
      <c r="G2" s="57"/>
      <c r="H2" s="57"/>
    </row>
    <row r="3" spans="1:8" ht="15" customHeight="1" x14ac:dyDescent="0.25">
      <c r="A3" s="30"/>
      <c r="B3" s="58"/>
      <c r="C3" s="58"/>
      <c r="D3" s="58"/>
      <c r="E3" s="58"/>
      <c r="F3" s="58"/>
      <c r="G3" s="58"/>
      <c r="H3" s="58"/>
    </row>
    <row r="4" spans="1:8" ht="15" customHeight="1" x14ac:dyDescent="0.25">
      <c r="A4" s="30"/>
      <c r="B4" s="57" t="s">
        <v>86</v>
      </c>
      <c r="C4" s="57"/>
      <c r="D4" s="57"/>
      <c r="E4" s="57"/>
      <c r="F4" s="57"/>
      <c r="G4" s="57"/>
      <c r="H4" s="57"/>
    </row>
    <row r="5" spans="1:8" ht="15" customHeight="1" x14ac:dyDescent="0.25">
      <c r="A5" s="30"/>
      <c r="B5" s="59"/>
      <c r="C5" s="59"/>
      <c r="D5" s="59"/>
      <c r="E5" s="59"/>
      <c r="F5" s="59"/>
      <c r="G5" s="59"/>
      <c r="H5" s="59"/>
    </row>
    <row r="6" spans="1:8" ht="15" customHeight="1" x14ac:dyDescent="0.25">
      <c r="A6" s="30"/>
      <c r="B6" s="54" t="s">
        <v>96</v>
      </c>
      <c r="C6" s="55"/>
      <c r="D6" s="55"/>
      <c r="E6" s="55"/>
      <c r="F6" s="55"/>
      <c r="G6" s="55"/>
      <c r="H6" s="56"/>
    </row>
    <row r="7" spans="1:8" ht="15" customHeight="1" x14ac:dyDescent="0.25">
      <c r="A7" s="30"/>
      <c r="B7" s="60"/>
      <c r="C7" s="60"/>
      <c r="D7" s="60"/>
      <c r="E7" s="60"/>
      <c r="F7" s="60"/>
      <c r="G7" s="60"/>
      <c r="H7" s="60"/>
    </row>
    <row r="8" spans="1:8" ht="15" customHeight="1" x14ac:dyDescent="0.25">
      <c r="A8" s="30"/>
      <c r="B8" s="51" t="s">
        <v>65</v>
      </c>
      <c r="C8" s="52"/>
      <c r="D8" s="52"/>
      <c r="E8" s="52"/>
      <c r="F8" s="52"/>
      <c r="G8" s="52"/>
      <c r="H8" s="53"/>
    </row>
    <row r="9" spans="1:8" ht="60.95" customHeight="1" x14ac:dyDescent="0.25">
      <c r="A9" s="30"/>
      <c r="B9" s="7"/>
      <c r="C9" s="35" t="str">
        <f>CONCATENATE("Dernier budget rectificatif ",Donnees!E1-1)</f>
        <v>Dernier budget rectificatif 2013</v>
      </c>
      <c r="D9" s="36" t="str">
        <f>CONCATENATE("Compte financier",CHAR(10),Donnees!E1-1)</f>
        <v>Compte financier
2013</v>
      </c>
      <c r="E9" s="35" t="str">
        <f>CONCATENATE("Ecart compte 
financier ",Donnees!E1-1,"/ 
Dernier budget 
rectificatif ",Donnees!E1-1)</f>
        <v>Ecart compte 
financier 2013/ 
Dernier budget 
rectificatif 2013</v>
      </c>
      <c r="F9" s="8" t="str">
        <f>CONCATENATE("Budget initial ",Donnees!E1)</f>
        <v>Budget initial 2014</v>
      </c>
      <c r="G9" s="35" t="str">
        <f>CONCATENATE("Budget rectificatif ",Donnees!E1)</f>
        <v>Budget rectificatif 2014</v>
      </c>
      <c r="H9" s="36" t="str">
        <f>CONCATENATE("Ecart budget 
rectificatif ",Donnees!E1,"/
Budget initial ",Donnees!E1)</f>
        <v>Ecart budget 
rectificatif 2014/
Budget initial 2014</v>
      </c>
    </row>
    <row r="10" spans="1:8" ht="15" customHeight="1" x14ac:dyDescent="0.25">
      <c r="A10" s="32"/>
      <c r="B10" s="37" t="s">
        <v>66</v>
      </c>
      <c r="C10" s="38">
        <f>SUM(C11:C15)</f>
        <v>16722000</v>
      </c>
      <c r="D10" s="38">
        <f t="shared" ref="D10:H10" si="0">SUM(D11:D15)</f>
        <v>79315200</v>
      </c>
      <c r="E10" s="38">
        <f t="shared" si="0"/>
        <v>62593200</v>
      </c>
      <c r="F10" s="38">
        <f t="shared" si="0"/>
        <v>58590000</v>
      </c>
      <c r="G10" s="38">
        <f t="shared" si="0"/>
        <v>204622800</v>
      </c>
      <c r="H10" s="38">
        <f t="shared" si="0"/>
        <v>146032800</v>
      </c>
    </row>
    <row r="11" spans="1:8" ht="15" customHeight="1" x14ac:dyDescent="0.25">
      <c r="A11" s="30"/>
      <c r="B11" s="39" t="s">
        <v>67</v>
      </c>
      <c r="C11" s="12">
        <f>-SUMIFS(Donnees!$AF$5:$AF$999999,Donnees!$Y$5:$Y$999999,"SSP")</f>
        <v>9400000</v>
      </c>
      <c r="D11" s="12">
        <f>-SUMIFS(Donnees!$AH$5:$AH$999999,Donnees!$Y$5:$Y$999999,"SSP")</f>
        <v>2203200</v>
      </c>
      <c r="E11" s="12">
        <f>-SUMIFS(Donnees!$AJ$5:$AJ$999999,Donnees!$Y$5:$Y$999999,"SSP")</f>
        <v>-7196800</v>
      </c>
      <c r="F11" s="12">
        <f>-SUMIFS(Donnees!$AL$5:$AL$999999,Donnees!$Y$5:$Y$999999,"SSP")</f>
        <v>9436000</v>
      </c>
      <c r="G11" s="40">
        <f>-SUMIFS(Donnees!$AO$5:$AO$999999,Donnees!$Y$5:$Y$999999,"SSP")-SUMIFS(Donnees!$AP$5:$AP$999999,Donnees!$Y$5:$Y$999999,"SSP")</f>
        <v>15720000</v>
      </c>
      <c r="H11" s="40">
        <f>G11-F11</f>
        <v>6284000</v>
      </c>
    </row>
    <row r="12" spans="1:8" ht="15" customHeight="1" x14ac:dyDescent="0.25">
      <c r="A12" s="30"/>
      <c r="B12" s="39" t="s">
        <v>68</v>
      </c>
      <c r="C12" s="12">
        <f>-SUMIFS(Donnees!$AF$5:$AF$999999,Donnees!$Y$5:$Y$999999,"AFE")</f>
        <v>400000</v>
      </c>
      <c r="D12" s="12">
        <f>-SUMIFS(Donnees!$AH$5:$AH$999999,Donnees!$Y$5:$Y$999999,"AFE")</f>
        <v>2203200</v>
      </c>
      <c r="E12" s="12">
        <f>-SUMIFS(Donnees!$AJ$5:$AJ$999999,Donnees!$Y$5:$Y$999999,"AFE")</f>
        <v>1803200</v>
      </c>
      <c r="F12" s="12">
        <f>-SUMIFS(Donnees!$AL$5:$AL$999999,Donnees!$Y$5:$Y$999999,"AFE")</f>
        <v>1447000</v>
      </c>
      <c r="G12" s="40">
        <f>-SUMIFS(Donnees!$AO$5:$AO$999999,Donnees!$Y$5:$Y$999999,"AFE")-SUMIFS(Donnees!$AP$5:$AP$999999,Donnees!$Y$5:$Y$999999,"AFE")</f>
        <v>4920000</v>
      </c>
      <c r="H12" s="40">
        <f t="shared" ref="H12:H15" si="1">G12-F12</f>
        <v>3473000</v>
      </c>
    </row>
    <row r="13" spans="1:8" ht="15" customHeight="1" x14ac:dyDescent="0.25">
      <c r="A13" s="30"/>
      <c r="B13" s="39" t="s">
        <v>69</v>
      </c>
      <c r="C13" s="12">
        <f>-SUMIFS(Donnees!$AF$5:$AF$999999,Donnees!$Y$5:$Y$999999,"FIA")</f>
        <v>400000</v>
      </c>
      <c r="D13" s="12">
        <f>-SUMIFS(Donnees!$AH$5:$AH$999999,Donnees!$Y$5:$Y$999999,"FIA")</f>
        <v>2203200</v>
      </c>
      <c r="E13" s="12">
        <f>-SUMIFS(Donnees!$AJ$5:$AJ$999999,Donnees!$Y$5:$Y$999999,"FIA")</f>
        <v>1803200</v>
      </c>
      <c r="F13" s="12">
        <f>-SUMIFS(Donnees!$AL$5:$AL$999999,Donnees!$Y$5:$Y$999999,"FIA")</f>
        <v>1434000</v>
      </c>
      <c r="G13" s="40">
        <f>-SUMIFS(Donnees!$AO$5:$AO$999999,Donnees!$Y$5:$Y$999999,"FIA")-SUMIFS(Donnees!$AP$5:$AP$999999,Donnees!$Y$5:$Y$999999,"FIA")</f>
        <v>3384000</v>
      </c>
      <c r="H13" s="40">
        <f t="shared" si="1"/>
        <v>1950000</v>
      </c>
    </row>
    <row r="14" spans="1:8" ht="15" customHeight="1" x14ac:dyDescent="0.25">
      <c r="A14" s="30"/>
      <c r="B14" s="39" t="s">
        <v>70</v>
      </c>
      <c r="C14" s="12">
        <f>-SUMIFS(Donnees!$AF$5:$AF$999999,Donnees!$Y$5:$Y$999999,"AFP")</f>
        <v>400000</v>
      </c>
      <c r="D14" s="12">
        <f>-SUMIFS(Donnees!$AH$5:$AH$999999,Donnees!$Y$5:$Y$999999,"AFP")</f>
        <v>2203200</v>
      </c>
      <c r="E14" s="12">
        <f>-SUMIFS(Donnees!$AJ$5:$AJ$999999,Donnees!$Y$5:$Y$999999,"AFP")</f>
        <v>1803200</v>
      </c>
      <c r="F14" s="12">
        <f>-SUMIFS(Donnees!$AL$5:$AL$999999,Donnees!$Y$5:$Y$999999,"AFP")</f>
        <v>1445000</v>
      </c>
      <c r="G14" s="40">
        <f>-SUMIFS(Donnees!$AO$5:$AO$999999,Donnees!$Y$5:$Y$999999,"AFP")-SUMIFS(Donnees!$AP$5:$AP$999999,Donnees!$Y$5:$Y$999999,"AFP")</f>
        <v>14520000</v>
      </c>
      <c r="H14" s="40">
        <f t="shared" si="1"/>
        <v>13075000</v>
      </c>
    </row>
    <row r="15" spans="1:8" ht="15" customHeight="1" x14ac:dyDescent="0.25">
      <c r="A15" s="30"/>
      <c r="B15" s="39" t="s">
        <v>71</v>
      </c>
      <c r="C15" s="12">
        <f>-SUMIFS(Donnees!$AF$5:$AF$999999,Donnees!$Y$5:$Y$999999,"REP")</f>
        <v>6122000</v>
      </c>
      <c r="D15" s="12">
        <f>-SUMIFS(Donnees!$AH$5:$AH$999999,Donnees!$Y$5:$Y$999999,"REP")</f>
        <v>70502400</v>
      </c>
      <c r="E15" s="12">
        <f>-SUMIFS(Donnees!$AJ$5:$AJ$999999,Donnees!$Y$5:$Y$999999,"REP")</f>
        <v>64380400</v>
      </c>
      <c r="F15" s="12">
        <f>-SUMIFS(Donnees!$AL$5:$AL$999999,Donnees!$Y$5:$Y$999999,"REP")</f>
        <v>44828000</v>
      </c>
      <c r="G15" s="40">
        <f>-SUMIFS(Donnees!$AO$5:$AO$999999,Donnees!$Y$5:$Y$999999,"REP")-SUMIFS(Donnees!$AP$5:$AP$999999,Donnees!$Y$5:$Y$999999,"REP")</f>
        <v>166078800</v>
      </c>
      <c r="H15" s="40">
        <f t="shared" si="1"/>
        <v>121250800</v>
      </c>
    </row>
    <row r="16" spans="1:8" ht="15" customHeight="1" x14ac:dyDescent="0.25">
      <c r="A16" s="30"/>
      <c r="B16" s="41"/>
      <c r="C16" s="12"/>
      <c r="D16" s="12"/>
      <c r="E16" s="12"/>
      <c r="F16" s="14"/>
      <c r="G16" s="15"/>
      <c r="H16" s="12"/>
    </row>
    <row r="17" spans="1:8" ht="15" customHeight="1" x14ac:dyDescent="0.25">
      <c r="A17" s="30"/>
      <c r="B17" s="37" t="s">
        <v>72</v>
      </c>
      <c r="C17" s="38">
        <f t="shared" ref="C17:H17" si="2">SUM(C18:C20)</f>
        <v>0</v>
      </c>
      <c r="D17" s="38">
        <f t="shared" si="2"/>
        <v>8956416</v>
      </c>
      <c r="E17" s="38">
        <f t="shared" si="2"/>
        <v>8956416</v>
      </c>
      <c r="F17" s="38">
        <f t="shared" si="2"/>
        <v>7840000</v>
      </c>
      <c r="G17" s="38">
        <f t="shared" si="2"/>
        <v>22579200</v>
      </c>
      <c r="H17" s="38">
        <f t="shared" si="2"/>
        <v>14739200</v>
      </c>
    </row>
    <row r="18" spans="1:8" ht="15" customHeight="1" x14ac:dyDescent="0.25">
      <c r="A18" s="30"/>
      <c r="B18" s="39" t="s">
        <v>73</v>
      </c>
      <c r="C18" s="12">
        <f>-SUMIFS(Donnees!$AF$5:$AF$999999,Donnees!$Y$5:$Y$999999,"FEF")</f>
        <v>0</v>
      </c>
      <c r="D18" s="12">
        <f>-SUMIFS(Donnees!$AH$5:$AH$999999,Donnees!$Y$5:$Y$999999,"FEF")</f>
        <v>456960</v>
      </c>
      <c r="E18" s="12">
        <f>-SUMIFS(Donnees!$AJ$5:$AJ$999999,Donnees!$Y$5:$Y$999999,"FEF")</f>
        <v>456960</v>
      </c>
      <c r="F18" s="12">
        <f>-SUMIFS(Donnees!$AL$5:$AL$999999,Donnees!$Y$5:$Y$999999,"FEF")</f>
        <v>400000</v>
      </c>
      <c r="G18" s="40">
        <f>-SUMIFS(Donnees!$AO$5:$AO$999999,Donnees!$Y$5:$Y$999999,"FEF")-SUMIFS(Donnees!$AP$5:$AP$999999,Donnees!$Y$5:$Y$999999,"FEF")</f>
        <v>1152000</v>
      </c>
      <c r="H18" s="40">
        <f t="shared" ref="H18" si="3">G18-F18</f>
        <v>752000</v>
      </c>
    </row>
    <row r="19" spans="1:8" ht="15" customHeight="1" x14ac:dyDescent="0.25">
      <c r="A19" s="30"/>
      <c r="B19" s="39" t="s">
        <v>74</v>
      </c>
      <c r="C19" s="12">
        <f>-SUMIFS(Donnees!$AF$5:$AF$999999,Donnees!$Y$5:$Y$999999,"AFPF")</f>
        <v>0</v>
      </c>
      <c r="D19" s="12">
        <f>-SUMIFS(Donnees!$AH$5:$AH$999999,Donnees!$Y$5:$Y$999999,"AFPF")</f>
        <v>456960</v>
      </c>
      <c r="E19" s="12">
        <f>-SUMIFS(Donnees!$AJ$5:$AJ$999999,Donnees!$Y$5:$Y$999999,"AFPF")</f>
        <v>456960</v>
      </c>
      <c r="F19" s="12">
        <f>-SUMIFS(Donnees!$AL$5:$AL$999999,Donnees!$Y$5:$Y$999999,"AFPF")</f>
        <v>400000</v>
      </c>
      <c r="G19" s="40">
        <f>-SUMIFS(Donnees!$AO$5:$AO$999999,Donnees!$Y$5:$Y$999999,"AFPF")-SUMIFS(Donnees!$AP$5:$AP$999999,Donnees!$Y$5:$Y$999999,"AFPF")</f>
        <v>1152000</v>
      </c>
      <c r="H19" s="40">
        <f t="shared" ref="H19:H20" si="4">G19-F19</f>
        <v>752000</v>
      </c>
    </row>
    <row r="20" spans="1:8" ht="15" customHeight="1" x14ac:dyDescent="0.25">
      <c r="A20" s="30"/>
      <c r="B20" s="39" t="s">
        <v>87</v>
      </c>
      <c r="C20" s="12">
        <f>-SUMIFS(Donnees!$AF$5:$AF$999999,Donnees!$Y$5:$Y$999999,"ARF")</f>
        <v>0</v>
      </c>
      <c r="D20" s="12">
        <f>-SUMIFS(Donnees!$AH$5:$AH$999999,Donnees!$Y$5:$Y$999999,"ARF")</f>
        <v>8042496</v>
      </c>
      <c r="E20" s="12">
        <f>-SUMIFS(Donnees!$AJ$5:$AJ$999999,Donnees!$Y$5:$Y$999999,"ARF")</f>
        <v>8042496</v>
      </c>
      <c r="F20" s="12">
        <f>-SUMIFS(Donnees!$AL$5:$AL$999999,Donnees!$Y$5:$Y$999999,"ARF")</f>
        <v>7040000</v>
      </c>
      <c r="G20" s="40">
        <f>-SUMIFS(Donnees!$AO$5:$AO$999999,Donnees!$Y$5:$Y$999999,"ARF")-SUMIFS(Donnees!$AP$5:$AP$999999,Donnees!$Y$5:$Y$999999,"ARF")</f>
        <v>20275200</v>
      </c>
      <c r="H20" s="40">
        <f t="shared" si="4"/>
        <v>13235200</v>
      </c>
    </row>
    <row r="21" spans="1:8" ht="15" customHeight="1" x14ac:dyDescent="0.25">
      <c r="A21" s="30"/>
      <c r="B21" s="42"/>
      <c r="C21" s="12"/>
      <c r="D21" s="12"/>
      <c r="E21" s="12"/>
      <c r="F21" s="14"/>
      <c r="G21" s="15"/>
      <c r="H21" s="12"/>
    </row>
    <row r="22" spans="1:8" ht="15" customHeight="1" x14ac:dyDescent="0.25">
      <c r="A22" s="30"/>
      <c r="B22" s="43" t="s">
        <v>75</v>
      </c>
      <c r="C22" s="44">
        <f>SUM(C10,C17)</f>
        <v>16722000</v>
      </c>
      <c r="D22" s="44">
        <f t="shared" ref="D22:H22" si="5">SUM(D10,D17)</f>
        <v>88271616</v>
      </c>
      <c r="E22" s="44">
        <f t="shared" si="5"/>
        <v>71549616</v>
      </c>
      <c r="F22" s="44">
        <f t="shared" si="5"/>
        <v>66430000</v>
      </c>
      <c r="G22" s="44">
        <f t="shared" si="5"/>
        <v>227202000</v>
      </c>
      <c r="H22" s="44">
        <f t="shared" si="5"/>
        <v>160772000</v>
      </c>
    </row>
    <row r="23" spans="1:8" ht="15" customHeight="1" x14ac:dyDescent="0.25">
      <c r="A23" s="30"/>
      <c r="B23" s="45"/>
      <c r="C23" s="21"/>
      <c r="D23" s="22"/>
      <c r="E23" s="22"/>
      <c r="F23" s="22"/>
      <c r="G23" s="23"/>
      <c r="H23" s="21"/>
    </row>
    <row r="24" spans="1:8" ht="15" customHeight="1" x14ac:dyDescent="0.25">
      <c r="A24" s="30"/>
      <c r="B24" s="24" t="s">
        <v>76</v>
      </c>
      <c r="C24" s="46">
        <f>IF(Dépenses!D20-Recettes!C22&gt;0,Dépenses!D20-Recettes!C22,0)</f>
        <v>0</v>
      </c>
      <c r="D24" s="46">
        <f>IF(Dépenses!F20-Recettes!D22&gt;0,Dépenses!F20-Recettes!D22,0)</f>
        <v>1322304</v>
      </c>
      <c r="E24" s="46"/>
      <c r="F24" s="47">
        <f>IF(Dépenses!J20-Recettes!F22&gt;0,Dépenses!J20-Recettes!F22,0)</f>
        <v>0</v>
      </c>
      <c r="G24" s="48">
        <f>IF(Dépenses!L20-Recettes!G22&gt;0,Dépenses!L20-Recettes!G22,0)</f>
        <v>0</v>
      </c>
      <c r="H24" s="46"/>
    </row>
  </sheetData>
  <mergeCells count="7">
    <mergeCell ref="B8:H8"/>
    <mergeCell ref="B4:H4"/>
    <mergeCell ref="B2:H2"/>
    <mergeCell ref="B3:H3"/>
    <mergeCell ref="B5:H5"/>
    <mergeCell ref="B7:H7"/>
    <mergeCell ref="B6:H6"/>
  </mergeCells>
  <pageMargins left="0.7" right="0.7" top="0.75" bottom="0.75" header="0.3" footer="0.3"/>
  <pageSetup paperSize="9"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8"/>
  <sheetViews>
    <sheetView workbookViewId="0"/>
  </sheetViews>
  <sheetFormatPr baseColWidth="10" defaultRowHeight="15" x14ac:dyDescent="0.25"/>
  <cols>
    <col min="1" max="1" width="14.5703125" bestFit="1" customWidth="1" collapsed="1"/>
    <col min="4" max="4" width="19.5703125" bestFit="1" customWidth="1" collapsed="1"/>
    <col min="13" max="13" width="11.42578125" collapsed="1"/>
    <col min="16" max="16" width="11.42578125" collapsed="1"/>
    <col min="19" max="19" width="11.42578125" collapsed="1"/>
    <col min="21" max="21" width="11.42578125" collapsed="1"/>
    <col min="23" max="23" width="11.42578125" collapsed="1"/>
    <col min="25" max="25" width="11.42578125" collapsed="1"/>
    <col min="27" max="27" width="11.42578125" collapsed="1"/>
    <col min="29" max="29" width="11.42578125" collapsed="1"/>
    <col min="31" max="42" width="15.7109375" customWidth="1" collapsed="1"/>
    <col min="43" max="54" width="11.42578125" hidden="1" customWidth="1" collapsed="1"/>
    <col min="55" max="60" width="15.42578125" style="3" hidden="1" customWidth="1" collapsed="1"/>
    <col min="61" max="61" width="13.140625" style="3" hidden="1" customWidth="1" collapsed="1"/>
    <col min="62" max="62" width="11.42578125" style="3" hidden="1" customWidth="1" collapsed="1"/>
    <col min="63" max="63" width="13.140625" style="3" hidden="1" customWidth="1" collapsed="1"/>
    <col min="64" max="64" width="11.42578125" style="3" hidden="1" customWidth="1" collapsed="1"/>
    <col min="65" max="16384" width="11.42578125" style="3" collapsed="1"/>
  </cols>
  <sheetData>
    <row r="1" spans="1:65" s="2" customFormat="1" x14ac:dyDescent="0.25">
      <c r="A1" s="2" t="s">
        <v>88</v>
      </c>
      <c r="B1" s="6" t="str">
        <f>AQ6</f>
        <v>IND</v>
      </c>
      <c r="C1" s="6" t="str">
        <f>AR6</f>
        <v>Qualiac développement</v>
      </c>
      <c r="D1" s="2" t="s">
        <v>89</v>
      </c>
      <c r="E1">
        <f>AV6</f>
        <v>2014</v>
      </c>
      <c r="F1" s="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</row>
    <row r="2" spans="1:65" s="2" customFormat="1" x14ac:dyDescent="0.25">
      <c r="A2" s="2" t="s">
        <v>90</v>
      </c>
      <c r="B2" t="str">
        <f>AW6</f>
        <v>CENTRE</v>
      </c>
      <c r="C2" s="6" t="str">
        <f>AX6</f>
        <v>Centre</v>
      </c>
      <c r="D2" s="2" t="s">
        <v>91</v>
      </c>
      <c r="E2" t="str">
        <f>AY6</f>
        <v>DAT</v>
      </c>
      <c r="F2" s="6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</row>
    <row r="3" spans="1:65" s="2" customFormat="1" x14ac:dyDescent="0.25">
      <c r="A3" s="2" t="s">
        <v>92</v>
      </c>
      <c r="B3" t="str">
        <f>AZ6</f>
        <v>BU</v>
      </c>
      <c r="C3" s="6" t="str">
        <f>BA6</f>
        <v>Budget</v>
      </c>
      <c r="D3" s="2" t="s">
        <v>91</v>
      </c>
      <c r="E3" t="str">
        <f>BB6</f>
        <v>CB</v>
      </c>
      <c r="F3" s="6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</row>
    <row r="4" spans="1:65" s="2" customFormat="1" x14ac:dyDescent="0.25">
      <c r="A4" s="2" t="s">
        <v>93</v>
      </c>
      <c r="B4" t="str">
        <f>AS6</f>
        <v>328845</v>
      </c>
      <c r="C4" s="2" t="s">
        <v>94</v>
      </c>
      <c r="D4" t="str">
        <f>AT6</f>
        <v>PR</v>
      </c>
      <c r="E4" s="2" t="s">
        <v>95</v>
      </c>
      <c r="F4" s="6" t="str">
        <f>AU6</f>
        <v>02/11/2016</v>
      </c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65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15</v>
      </c>
      <c r="Q5" s="1" t="s">
        <v>16</v>
      </c>
      <c r="R5" s="1" t="s">
        <v>17</v>
      </c>
      <c r="S5" s="1" t="s">
        <v>18</v>
      </c>
      <c r="T5" s="1" t="s">
        <v>19</v>
      </c>
      <c r="U5" s="1" t="s">
        <v>20</v>
      </c>
      <c r="V5" s="1" t="s">
        <v>21</v>
      </c>
      <c r="W5" s="1" t="s">
        <v>22</v>
      </c>
      <c r="X5" s="1" t="s">
        <v>23</v>
      </c>
      <c r="Y5" s="1" t="s">
        <v>24</v>
      </c>
      <c r="Z5" s="1" t="s">
        <v>25</v>
      </c>
      <c r="AA5" s="1" t="s">
        <v>26</v>
      </c>
      <c r="AB5" s="1" t="s">
        <v>27</v>
      </c>
      <c r="AC5" s="1" t="s">
        <v>28</v>
      </c>
      <c r="AD5" s="1" t="s">
        <v>29</v>
      </c>
      <c r="AE5" s="1" t="s">
        <v>30</v>
      </c>
      <c r="AF5" s="1" t="s">
        <v>31</v>
      </c>
      <c r="AG5" s="1" t="s">
        <v>32</v>
      </c>
      <c r="AH5" s="1" t="s">
        <v>77</v>
      </c>
      <c r="AI5" s="1" t="s">
        <v>78</v>
      </c>
      <c r="AJ5" s="1" t="s">
        <v>79</v>
      </c>
      <c r="AK5" s="1" t="s">
        <v>80</v>
      </c>
      <c r="AL5" s="1" t="s">
        <v>81</v>
      </c>
      <c r="AM5" s="1" t="s">
        <v>82</v>
      </c>
      <c r="AN5" s="1" t="s">
        <v>83</v>
      </c>
      <c r="AO5" s="1" t="s">
        <v>84</v>
      </c>
      <c r="AP5" s="1" t="s">
        <v>85</v>
      </c>
      <c r="AQ5" s="1" t="s">
        <v>33</v>
      </c>
      <c r="AR5" s="1" t="s">
        <v>34</v>
      </c>
      <c r="AS5" s="1" t="s">
        <v>35</v>
      </c>
      <c r="AT5" s="1" t="s">
        <v>36</v>
      </c>
      <c r="AU5" s="1" t="s">
        <v>37</v>
      </c>
      <c r="AV5" s="1" t="s">
        <v>38</v>
      </c>
      <c r="AW5" s="1" t="s">
        <v>39</v>
      </c>
      <c r="AX5" s="1" t="s">
        <v>40</v>
      </c>
      <c r="AY5" s="1" t="s">
        <v>41</v>
      </c>
      <c r="AZ5" s="1" t="s">
        <v>42</v>
      </c>
      <c r="BA5" s="1" t="s">
        <v>43</v>
      </c>
      <c r="BB5" s="1" t="s">
        <v>44</v>
      </c>
      <c r="BC5" s="3" t="s">
        <v>45</v>
      </c>
      <c r="BD5" s="3" t="s">
        <v>46</v>
      </c>
      <c r="BE5" s="3" t="s">
        <v>47</v>
      </c>
      <c r="BF5" s="3" t="s">
        <v>48</v>
      </c>
      <c r="BG5" s="3" t="s">
        <v>49</v>
      </c>
      <c r="BH5" s="3" t="s">
        <v>50</v>
      </c>
      <c r="BI5" s="3" t="s">
        <v>51</v>
      </c>
      <c r="BJ5" s="3" t="s">
        <v>52</v>
      </c>
      <c r="BK5" s="3" t="s">
        <v>53</v>
      </c>
      <c r="BL5" s="3" t="s">
        <v>54</v>
      </c>
    </row>
    <row r="6" spans="1:65" x14ac:dyDescent="0.25">
      <c r="A6" s="1" t="s">
        <v>97</v>
      </c>
      <c r="B6" s="1" t="s">
        <v>98</v>
      </c>
      <c r="C6" s="1" t="s">
        <v>99</v>
      </c>
      <c r="D6" s="1" t="s">
        <v>100</v>
      </c>
      <c r="E6" s="1" t="s">
        <v>101</v>
      </c>
      <c r="F6" s="1" t="s">
        <v>102</v>
      </c>
      <c r="G6" s="1" t="s">
        <v>145</v>
      </c>
      <c r="H6" s="1" t="s">
        <v>146</v>
      </c>
      <c r="I6" s="1" t="s">
        <v>147</v>
      </c>
      <c r="J6" s="1"/>
      <c r="K6" s="1"/>
      <c r="L6" s="1" t="s">
        <v>106</v>
      </c>
      <c r="M6" s="1"/>
      <c r="N6" s="1"/>
      <c r="O6" s="1" t="s">
        <v>106</v>
      </c>
      <c r="P6" s="1"/>
      <c r="Q6" s="1"/>
      <c r="R6" s="1" t="s">
        <v>106</v>
      </c>
      <c r="S6" s="1" t="s">
        <v>107</v>
      </c>
      <c r="T6" s="1" t="s">
        <v>108</v>
      </c>
      <c r="U6" s="1" t="s">
        <v>109</v>
      </c>
      <c r="V6" s="1" t="s">
        <v>55</v>
      </c>
      <c r="W6" s="1" t="s">
        <v>110</v>
      </c>
      <c r="X6" s="1" t="s">
        <v>58</v>
      </c>
      <c r="Y6" s="1"/>
      <c r="Z6" s="1"/>
      <c r="AA6" s="1"/>
      <c r="AB6" s="1"/>
      <c r="AC6" s="1"/>
      <c r="AD6" s="1"/>
      <c r="AE6" s="5">
        <v>1152000</v>
      </c>
      <c r="AF6" s="5">
        <v>1280000</v>
      </c>
      <c r="AG6" s="5">
        <v>1536000</v>
      </c>
      <c r="AH6" s="5">
        <v>1305600</v>
      </c>
      <c r="AI6" s="5">
        <v>384000</v>
      </c>
      <c r="AJ6" s="5">
        <v>25600</v>
      </c>
      <c r="AK6" s="5">
        <v>0</v>
      </c>
      <c r="AL6" s="5">
        <v>1280000</v>
      </c>
      <c r="AM6" s="5">
        <v>1920000</v>
      </c>
      <c r="AN6" s="5">
        <v>0</v>
      </c>
      <c r="AO6" s="5">
        <v>1920000</v>
      </c>
      <c r="AP6" s="5">
        <v>1536000</v>
      </c>
      <c r="AQ6" s="5" t="s">
        <v>111</v>
      </c>
      <c r="AR6" s="4" t="s">
        <v>112</v>
      </c>
      <c r="AS6" t="s">
        <v>180</v>
      </c>
      <c r="AT6" t="s">
        <v>113</v>
      </c>
      <c r="AU6" t="s">
        <v>181</v>
      </c>
      <c r="AV6">
        <v>2014</v>
      </c>
      <c r="AW6" t="s">
        <v>97</v>
      </c>
      <c r="AX6" t="s">
        <v>98</v>
      </c>
      <c r="AY6" t="s">
        <v>114</v>
      </c>
      <c r="AZ6" t="s">
        <v>107</v>
      </c>
      <c r="BA6" t="s">
        <v>108</v>
      </c>
      <c r="BB6" t="s">
        <v>115</v>
      </c>
      <c r="BC6" t="s">
        <v>108</v>
      </c>
      <c r="BD6" t="s">
        <v>108</v>
      </c>
      <c r="BE6" t="s">
        <v>108</v>
      </c>
      <c r="BF6" t="s">
        <v>116</v>
      </c>
      <c r="BG6" t="s">
        <v>117</v>
      </c>
      <c r="BH6" t="s">
        <v>118</v>
      </c>
      <c r="BI6" t="s">
        <v>119</v>
      </c>
      <c r="BJ6" t="s">
        <v>120</v>
      </c>
      <c r="BK6" t="s">
        <v>119</v>
      </c>
      <c r="BL6" t="s">
        <v>120</v>
      </c>
      <c r="BM6"/>
    </row>
    <row r="7" spans="1:65" x14ac:dyDescent="0.25">
      <c r="A7" s="1" t="s">
        <v>97</v>
      </c>
      <c r="B7" s="1" t="s">
        <v>98</v>
      </c>
      <c r="C7" s="1" t="s">
        <v>99</v>
      </c>
      <c r="D7" s="1" t="s">
        <v>100</v>
      </c>
      <c r="E7" s="1" t="s">
        <v>101</v>
      </c>
      <c r="F7" s="1" t="s">
        <v>102</v>
      </c>
      <c r="G7" s="1" t="s">
        <v>145</v>
      </c>
      <c r="H7" s="1" t="s">
        <v>146</v>
      </c>
      <c r="I7" s="1" t="s">
        <v>147</v>
      </c>
      <c r="J7" s="1"/>
      <c r="K7" s="1"/>
      <c r="L7" s="1" t="s">
        <v>106</v>
      </c>
      <c r="M7" s="1"/>
      <c r="N7" s="1"/>
      <c r="O7" s="1" t="s">
        <v>106</v>
      </c>
      <c r="P7" s="1"/>
      <c r="Q7" s="1"/>
      <c r="R7" s="1" t="s">
        <v>106</v>
      </c>
      <c r="S7" s="1" t="s">
        <v>107</v>
      </c>
      <c r="T7" s="1" t="s">
        <v>108</v>
      </c>
      <c r="U7" s="1" t="s">
        <v>109</v>
      </c>
      <c r="V7" s="1" t="s">
        <v>55</v>
      </c>
      <c r="W7" s="1" t="s">
        <v>121</v>
      </c>
      <c r="X7" s="1" t="s">
        <v>60</v>
      </c>
      <c r="Y7" s="1"/>
      <c r="Z7" s="1"/>
      <c r="AA7" s="1"/>
      <c r="AB7" s="1"/>
      <c r="AC7" s="1"/>
      <c r="AD7" s="1"/>
      <c r="AE7" s="5">
        <v>6624000</v>
      </c>
      <c r="AF7" s="5">
        <v>7360000</v>
      </c>
      <c r="AG7" s="5">
        <v>8832000</v>
      </c>
      <c r="AH7" s="5">
        <v>7507200</v>
      </c>
      <c r="AI7" s="5">
        <v>2208000</v>
      </c>
      <c r="AJ7" s="5">
        <v>147200</v>
      </c>
      <c r="AK7" s="5">
        <v>10000</v>
      </c>
      <c r="AL7" s="5">
        <v>7360000</v>
      </c>
      <c r="AM7" s="5">
        <v>11040000</v>
      </c>
      <c r="AN7" s="5">
        <v>0</v>
      </c>
      <c r="AO7" s="5">
        <v>11040000</v>
      </c>
      <c r="AP7" s="5">
        <v>8832000</v>
      </c>
      <c r="AQ7" s="5"/>
      <c r="AR7" s="4"/>
      <c r="AV7">
        <v>0</v>
      </c>
      <c r="BC7"/>
      <c r="BD7"/>
      <c r="BE7"/>
      <c r="BF7"/>
      <c r="BG7"/>
      <c r="BH7"/>
      <c r="BI7"/>
      <c r="BJ7"/>
      <c r="BK7"/>
      <c r="BL7"/>
      <c r="BM7"/>
    </row>
    <row r="8" spans="1:65" x14ac:dyDescent="0.25">
      <c r="A8" s="1" t="s">
        <v>97</v>
      </c>
      <c r="B8" s="1" t="s">
        <v>98</v>
      </c>
      <c r="C8" s="1" t="s">
        <v>99</v>
      </c>
      <c r="D8" s="1" t="s">
        <v>100</v>
      </c>
      <c r="E8" s="1" t="s">
        <v>101</v>
      </c>
      <c r="F8" s="1" t="s">
        <v>102</v>
      </c>
      <c r="G8" s="1" t="s">
        <v>145</v>
      </c>
      <c r="H8" s="1" t="s">
        <v>146</v>
      </c>
      <c r="I8" s="1" t="s">
        <v>147</v>
      </c>
      <c r="J8" s="1"/>
      <c r="K8" s="1"/>
      <c r="L8" s="1" t="s">
        <v>106</v>
      </c>
      <c r="M8" s="1"/>
      <c r="N8" s="1"/>
      <c r="O8" s="1" t="s">
        <v>106</v>
      </c>
      <c r="P8" s="1"/>
      <c r="Q8" s="1"/>
      <c r="R8" s="1" t="s">
        <v>106</v>
      </c>
      <c r="S8" s="1" t="s">
        <v>107</v>
      </c>
      <c r="T8" s="1" t="s">
        <v>108</v>
      </c>
      <c r="U8" s="1" t="s">
        <v>109</v>
      </c>
      <c r="V8" s="1" t="s">
        <v>55</v>
      </c>
      <c r="W8" s="1" t="s">
        <v>148</v>
      </c>
      <c r="X8" s="1" t="s">
        <v>61</v>
      </c>
      <c r="Y8" s="1"/>
      <c r="Z8" s="1"/>
      <c r="AA8" s="1"/>
      <c r="AB8" s="1"/>
      <c r="AC8" s="1"/>
      <c r="AD8" s="1"/>
      <c r="AE8" s="5">
        <v>288000</v>
      </c>
      <c r="AF8" s="5">
        <v>320000</v>
      </c>
      <c r="AG8" s="5">
        <v>384000</v>
      </c>
      <c r="AH8" s="5">
        <v>326400</v>
      </c>
      <c r="AI8" s="5">
        <v>96000</v>
      </c>
      <c r="AJ8" s="5">
        <v>6400</v>
      </c>
      <c r="AK8" s="5">
        <v>0</v>
      </c>
      <c r="AL8" s="5">
        <v>320000</v>
      </c>
      <c r="AM8" s="5">
        <v>480000</v>
      </c>
      <c r="AN8" s="5">
        <v>0</v>
      </c>
      <c r="AO8" s="5">
        <v>480000</v>
      </c>
      <c r="AP8" s="5">
        <v>384000</v>
      </c>
      <c r="AQ8" s="5"/>
      <c r="AR8" s="4"/>
      <c r="AV8">
        <v>0</v>
      </c>
      <c r="BC8"/>
      <c r="BD8"/>
      <c r="BE8"/>
      <c r="BF8"/>
      <c r="BG8"/>
      <c r="BH8"/>
      <c r="BI8"/>
      <c r="BJ8"/>
      <c r="BK8"/>
      <c r="BL8"/>
      <c r="BM8"/>
    </row>
    <row r="9" spans="1:65" x14ac:dyDescent="0.25">
      <c r="A9" s="1" t="s">
        <v>97</v>
      </c>
      <c r="B9" s="1" t="s">
        <v>98</v>
      </c>
      <c r="C9" s="1" t="s">
        <v>99</v>
      </c>
      <c r="D9" s="1" t="s">
        <v>100</v>
      </c>
      <c r="E9" s="1" t="s">
        <v>101</v>
      </c>
      <c r="F9" s="1" t="s">
        <v>102</v>
      </c>
      <c r="G9" s="1" t="s">
        <v>103</v>
      </c>
      <c r="H9" s="1" t="s">
        <v>104</v>
      </c>
      <c r="I9" s="1" t="s">
        <v>105</v>
      </c>
      <c r="L9" s="1" t="s">
        <v>106</v>
      </c>
      <c r="O9" s="1" t="s">
        <v>106</v>
      </c>
      <c r="R9" s="1" t="s">
        <v>106</v>
      </c>
      <c r="S9" s="1" t="s">
        <v>107</v>
      </c>
      <c r="T9" s="1" t="s">
        <v>108</v>
      </c>
      <c r="U9" s="1" t="s">
        <v>109</v>
      </c>
      <c r="V9" s="1" t="s">
        <v>55</v>
      </c>
      <c r="W9" s="1" t="s">
        <v>122</v>
      </c>
      <c r="X9" s="1" t="s">
        <v>62</v>
      </c>
      <c r="AE9" s="5">
        <v>268800</v>
      </c>
      <c r="AF9" s="5">
        <v>228480</v>
      </c>
      <c r="AG9" s="5">
        <v>3268800</v>
      </c>
      <c r="AH9" s="5">
        <v>3228480</v>
      </c>
      <c r="AI9" s="5">
        <v>537600</v>
      </c>
      <c r="AJ9" s="5">
        <v>456960</v>
      </c>
      <c r="AK9" s="5">
        <v>150130</v>
      </c>
      <c r="AL9" s="5">
        <v>150130</v>
      </c>
      <c r="AM9" s="5">
        <v>200000</v>
      </c>
      <c r="AN9" s="5">
        <v>336000</v>
      </c>
      <c r="AO9" s="5">
        <v>355630</v>
      </c>
      <c r="AP9" s="5">
        <v>0</v>
      </c>
    </row>
    <row r="10" spans="1:65" x14ac:dyDescent="0.25">
      <c r="A10" s="1" t="s">
        <v>97</v>
      </c>
      <c r="B10" s="1" t="s">
        <v>98</v>
      </c>
      <c r="C10" s="1" t="s">
        <v>99</v>
      </c>
      <c r="D10" s="1" t="s">
        <v>100</v>
      </c>
      <c r="E10" s="1" t="s">
        <v>101</v>
      </c>
      <c r="F10" s="1" t="s">
        <v>102</v>
      </c>
      <c r="G10" s="1" t="s">
        <v>145</v>
      </c>
      <c r="H10" s="1" t="s">
        <v>146</v>
      </c>
      <c r="I10" s="1" t="s">
        <v>147</v>
      </c>
      <c r="J10" s="1"/>
      <c r="K10" s="1"/>
      <c r="L10" s="1" t="s">
        <v>106</v>
      </c>
      <c r="M10" s="1"/>
      <c r="N10" s="1"/>
      <c r="O10" s="1" t="s">
        <v>106</v>
      </c>
      <c r="P10" s="1"/>
      <c r="Q10" s="1"/>
      <c r="R10" s="1" t="s">
        <v>106</v>
      </c>
      <c r="S10" s="1" t="s">
        <v>107</v>
      </c>
      <c r="T10" s="1" t="s">
        <v>108</v>
      </c>
      <c r="U10" s="1" t="s">
        <v>123</v>
      </c>
      <c r="V10" s="1" t="s">
        <v>65</v>
      </c>
      <c r="W10" s="1" t="s">
        <v>124</v>
      </c>
      <c r="X10" s="1" t="s">
        <v>66</v>
      </c>
      <c r="Y10" s="1" t="s">
        <v>149</v>
      </c>
      <c r="Z10" s="1" t="s">
        <v>150</v>
      </c>
      <c r="AA10" s="1"/>
      <c r="AB10" s="1"/>
      <c r="AC10" s="1"/>
      <c r="AD10" s="1"/>
      <c r="AE10" s="5">
        <v>-360000</v>
      </c>
      <c r="AF10" s="5">
        <v>-400000</v>
      </c>
      <c r="AG10" s="5">
        <v>-480000</v>
      </c>
      <c r="AH10" s="5">
        <v>-408000</v>
      </c>
      <c r="AI10" s="5">
        <v>-120000</v>
      </c>
      <c r="AJ10" s="5">
        <v>-8000</v>
      </c>
      <c r="AK10" s="5">
        <v>0</v>
      </c>
      <c r="AL10" s="5">
        <v>-400000</v>
      </c>
      <c r="AM10" s="5">
        <v>-600000</v>
      </c>
      <c r="AN10" s="5">
        <v>0</v>
      </c>
      <c r="AO10" s="5">
        <v>-600000</v>
      </c>
      <c r="AP10" s="5">
        <v>-480000</v>
      </c>
      <c r="AQ10" s="5"/>
      <c r="AR10" s="4"/>
      <c r="AV10">
        <v>0</v>
      </c>
      <c r="BC10"/>
      <c r="BD10"/>
      <c r="BE10"/>
      <c r="BF10"/>
      <c r="BG10"/>
      <c r="BH10"/>
      <c r="BI10"/>
      <c r="BJ10"/>
      <c r="BK10"/>
      <c r="BL10"/>
      <c r="BM10"/>
    </row>
    <row r="11" spans="1:65" x14ac:dyDescent="0.25">
      <c r="A11" s="1" t="s">
        <v>97</v>
      </c>
      <c r="B11" s="1" t="s">
        <v>98</v>
      </c>
      <c r="C11" s="1" t="s">
        <v>99</v>
      </c>
      <c r="D11" s="1" t="s">
        <v>100</v>
      </c>
      <c r="E11" s="1" t="s">
        <v>101</v>
      </c>
      <c r="F11" s="1" t="s">
        <v>102</v>
      </c>
      <c r="G11" s="1" t="s">
        <v>145</v>
      </c>
      <c r="H11" s="1" t="s">
        <v>146</v>
      </c>
      <c r="I11" s="1" t="s">
        <v>147</v>
      </c>
      <c r="J11" s="1"/>
      <c r="K11" s="1"/>
      <c r="L11" s="1" t="s">
        <v>106</v>
      </c>
      <c r="M11" s="1"/>
      <c r="N11" s="1"/>
      <c r="O11" s="1" t="s">
        <v>106</v>
      </c>
      <c r="P11" s="1"/>
      <c r="Q11" s="1"/>
      <c r="R11" s="1" t="s">
        <v>106</v>
      </c>
      <c r="S11" s="1" t="s">
        <v>107</v>
      </c>
      <c r="T11" s="1" t="s">
        <v>108</v>
      </c>
      <c r="U11" s="1" t="s">
        <v>123</v>
      </c>
      <c r="V11" s="1" t="s">
        <v>65</v>
      </c>
      <c r="W11" s="1" t="s">
        <v>124</v>
      </c>
      <c r="X11" s="1" t="s">
        <v>66</v>
      </c>
      <c r="Y11" s="1" t="s">
        <v>151</v>
      </c>
      <c r="Z11" s="1" t="s">
        <v>69</v>
      </c>
      <c r="AA11" s="1"/>
      <c r="AB11" s="1"/>
      <c r="AC11" s="1"/>
      <c r="AD11" s="1"/>
      <c r="AE11" s="5">
        <v>-360000</v>
      </c>
      <c r="AF11" s="5">
        <v>-400000</v>
      </c>
      <c r="AG11" s="5">
        <v>-480000</v>
      </c>
      <c r="AH11" s="5">
        <v>-408000</v>
      </c>
      <c r="AI11" s="5">
        <v>-120000</v>
      </c>
      <c r="AJ11" s="5">
        <v>-8000</v>
      </c>
      <c r="AK11" s="5">
        <v>0</v>
      </c>
      <c r="AL11" s="5">
        <v>-400000</v>
      </c>
      <c r="AM11" s="5">
        <v>-600000</v>
      </c>
      <c r="AN11" s="5">
        <v>0</v>
      </c>
      <c r="AO11" s="5">
        <v>-600000</v>
      </c>
      <c r="AP11" s="5">
        <v>-480000</v>
      </c>
      <c r="AQ11" s="5"/>
      <c r="AR11" s="4"/>
      <c r="AV11">
        <v>0</v>
      </c>
      <c r="BC11"/>
      <c r="BD11"/>
      <c r="BE11"/>
      <c r="BF11"/>
      <c r="BG11"/>
      <c r="BH11"/>
      <c r="BI11"/>
      <c r="BJ11"/>
      <c r="BK11"/>
      <c r="BL11"/>
      <c r="BM11"/>
    </row>
    <row r="12" spans="1:65" x14ac:dyDescent="0.25">
      <c r="A12" s="1" t="s">
        <v>97</v>
      </c>
      <c r="B12" s="1" t="s">
        <v>98</v>
      </c>
      <c r="C12" s="1" t="s">
        <v>99</v>
      </c>
      <c r="D12" s="1" t="s">
        <v>100</v>
      </c>
      <c r="E12" s="1" t="s">
        <v>101</v>
      </c>
      <c r="F12" s="1" t="s">
        <v>102</v>
      </c>
      <c r="G12" s="1" t="s">
        <v>145</v>
      </c>
      <c r="H12" s="1" t="s">
        <v>146</v>
      </c>
      <c r="I12" s="1" t="s">
        <v>147</v>
      </c>
      <c r="J12" s="1"/>
      <c r="K12" s="1"/>
      <c r="L12" s="1" t="s">
        <v>106</v>
      </c>
      <c r="M12" s="1"/>
      <c r="N12" s="1"/>
      <c r="O12" s="1" t="s">
        <v>106</v>
      </c>
      <c r="P12" s="1"/>
      <c r="Q12" s="1"/>
      <c r="R12" s="1" t="s">
        <v>106</v>
      </c>
      <c r="S12" s="1" t="s">
        <v>107</v>
      </c>
      <c r="T12" s="1" t="s">
        <v>108</v>
      </c>
      <c r="U12" s="1" t="s">
        <v>123</v>
      </c>
      <c r="V12" s="1" t="s">
        <v>65</v>
      </c>
      <c r="W12" s="1" t="s">
        <v>124</v>
      </c>
      <c r="X12" s="1" t="s">
        <v>66</v>
      </c>
      <c r="Y12" s="1" t="s">
        <v>129</v>
      </c>
      <c r="Z12" s="1" t="s">
        <v>71</v>
      </c>
      <c r="AA12" s="1"/>
      <c r="AB12" s="1"/>
      <c r="AC12" s="1"/>
      <c r="AD12" s="1"/>
      <c r="AE12" s="5">
        <v>-5760000</v>
      </c>
      <c r="AF12" s="5">
        <v>6400000</v>
      </c>
      <c r="AG12" s="5">
        <v>-7680000</v>
      </c>
      <c r="AH12" s="5">
        <v>-6528000</v>
      </c>
      <c r="AI12" s="5">
        <v>-1920000</v>
      </c>
      <c r="AJ12" s="5">
        <v>-12928000</v>
      </c>
      <c r="AK12" s="5">
        <v>0</v>
      </c>
      <c r="AL12" s="5">
        <v>-6428000</v>
      </c>
      <c r="AM12" s="5">
        <v>-9600000</v>
      </c>
      <c r="AN12" s="5">
        <v>0</v>
      </c>
      <c r="AO12" s="5">
        <v>-9600000</v>
      </c>
      <c r="AP12" s="5">
        <v>-7680000</v>
      </c>
      <c r="AQ12" s="5"/>
      <c r="AR12" s="4"/>
      <c r="AV12">
        <v>0</v>
      </c>
      <c r="BC12"/>
      <c r="BD12"/>
      <c r="BE12"/>
      <c r="BF12"/>
      <c r="BG12"/>
      <c r="BH12"/>
      <c r="BI12"/>
      <c r="BJ12"/>
      <c r="BK12"/>
      <c r="BL12"/>
      <c r="BM12"/>
    </row>
    <row r="13" spans="1:65" x14ac:dyDescent="0.25">
      <c r="A13" s="1" t="s">
        <v>97</v>
      </c>
      <c r="B13" s="1" t="s">
        <v>98</v>
      </c>
      <c r="C13" s="1" t="s">
        <v>99</v>
      </c>
      <c r="D13" s="1" t="s">
        <v>100</v>
      </c>
      <c r="E13" s="1" t="s">
        <v>101</v>
      </c>
      <c r="F13" s="1" t="s">
        <v>102</v>
      </c>
      <c r="G13" s="1" t="s">
        <v>103</v>
      </c>
      <c r="H13" s="1" t="s">
        <v>104</v>
      </c>
      <c r="I13" s="1" t="s">
        <v>105</v>
      </c>
      <c r="L13" s="1" t="s">
        <v>106</v>
      </c>
      <c r="O13" s="1" t="s">
        <v>106</v>
      </c>
      <c r="R13" s="1" t="s">
        <v>106</v>
      </c>
      <c r="S13" s="1" t="s">
        <v>107</v>
      </c>
      <c r="T13" s="1" t="s">
        <v>108</v>
      </c>
      <c r="U13" s="1" t="s">
        <v>123</v>
      </c>
      <c r="V13" s="1" t="s">
        <v>65</v>
      </c>
      <c r="W13" s="1" t="s">
        <v>182</v>
      </c>
      <c r="X13" s="1" t="s">
        <v>72</v>
      </c>
      <c r="Y13" s="1" t="s">
        <v>183</v>
      </c>
      <c r="Z13" s="1" t="s">
        <v>73</v>
      </c>
      <c r="AE13" s="5">
        <v>0</v>
      </c>
      <c r="AF13" s="5">
        <v>0</v>
      </c>
      <c r="AG13" s="5">
        <v>-537600</v>
      </c>
      <c r="AH13" s="5">
        <v>-456960</v>
      </c>
      <c r="AI13" s="5">
        <v>-537600</v>
      </c>
      <c r="AJ13" s="5">
        <v>-456960</v>
      </c>
      <c r="AK13" s="5">
        <v>0</v>
      </c>
      <c r="AL13" s="5">
        <v>-400000</v>
      </c>
      <c r="AM13" s="5">
        <v>-672000</v>
      </c>
      <c r="AN13" s="5">
        <v>0</v>
      </c>
      <c r="AO13" s="5">
        <v>-672000</v>
      </c>
      <c r="AP13" s="5">
        <v>-480000</v>
      </c>
    </row>
    <row r="14" spans="1:65" x14ac:dyDescent="0.25">
      <c r="A14" s="1" t="s">
        <v>97</v>
      </c>
      <c r="B14" s="1" t="s">
        <v>98</v>
      </c>
      <c r="C14" s="1" t="s">
        <v>99</v>
      </c>
      <c r="D14" s="1" t="s">
        <v>100</v>
      </c>
      <c r="E14" s="1" t="s">
        <v>101</v>
      </c>
      <c r="F14" s="1" t="s">
        <v>102</v>
      </c>
      <c r="G14" s="1" t="s">
        <v>103</v>
      </c>
      <c r="H14" s="1" t="s">
        <v>104</v>
      </c>
      <c r="I14" s="1" t="s">
        <v>105</v>
      </c>
      <c r="L14" s="1" t="s">
        <v>106</v>
      </c>
      <c r="O14" s="1" t="s">
        <v>106</v>
      </c>
      <c r="R14" s="1" t="s">
        <v>106</v>
      </c>
      <c r="S14" s="1" t="s">
        <v>107</v>
      </c>
      <c r="T14" s="1" t="s">
        <v>108</v>
      </c>
      <c r="U14" s="1" t="s">
        <v>123</v>
      </c>
      <c r="V14" s="1" t="s">
        <v>65</v>
      </c>
      <c r="W14" s="1" t="s">
        <v>182</v>
      </c>
      <c r="X14" s="1" t="s">
        <v>72</v>
      </c>
      <c r="Y14" s="1" t="s">
        <v>184</v>
      </c>
      <c r="Z14" s="1" t="s">
        <v>74</v>
      </c>
      <c r="AE14" s="5">
        <v>0</v>
      </c>
      <c r="AF14" s="5">
        <v>0</v>
      </c>
      <c r="AG14" s="5">
        <v>-537600</v>
      </c>
      <c r="AH14" s="5">
        <v>-456960</v>
      </c>
      <c r="AI14" s="5">
        <v>-537600</v>
      </c>
      <c r="AJ14" s="5">
        <v>-456960</v>
      </c>
      <c r="AK14" s="5">
        <v>0</v>
      </c>
      <c r="AL14" s="5">
        <v>-400000</v>
      </c>
      <c r="AM14" s="5">
        <v>-672000</v>
      </c>
      <c r="AN14" s="5">
        <v>0</v>
      </c>
      <c r="AO14" s="5">
        <v>-672000</v>
      </c>
      <c r="AP14" s="5">
        <v>-480000</v>
      </c>
    </row>
    <row r="15" spans="1:65" x14ac:dyDescent="0.25">
      <c r="A15" s="1" t="s">
        <v>97</v>
      </c>
      <c r="B15" s="1" t="s">
        <v>98</v>
      </c>
      <c r="C15" s="1" t="s">
        <v>99</v>
      </c>
      <c r="D15" s="1" t="s">
        <v>100</v>
      </c>
      <c r="E15" s="1" t="s">
        <v>101</v>
      </c>
      <c r="F15" s="1" t="s">
        <v>102</v>
      </c>
      <c r="G15" s="1" t="s">
        <v>103</v>
      </c>
      <c r="H15" s="1" t="s">
        <v>104</v>
      </c>
      <c r="I15" s="1" t="s">
        <v>105</v>
      </c>
      <c r="L15" s="1" t="s">
        <v>106</v>
      </c>
      <c r="O15" s="1" t="s">
        <v>106</v>
      </c>
      <c r="R15" s="1" t="s">
        <v>106</v>
      </c>
      <c r="S15" s="1" t="s">
        <v>107</v>
      </c>
      <c r="T15" s="1" t="s">
        <v>108</v>
      </c>
      <c r="U15" s="1" t="s">
        <v>123</v>
      </c>
      <c r="V15" s="1" t="s">
        <v>65</v>
      </c>
      <c r="W15" s="1" t="s">
        <v>182</v>
      </c>
      <c r="X15" s="1" t="s">
        <v>72</v>
      </c>
      <c r="Y15" s="1" t="s">
        <v>185</v>
      </c>
      <c r="Z15" s="1" t="s">
        <v>87</v>
      </c>
      <c r="AE15" s="5">
        <v>0</v>
      </c>
      <c r="AF15" s="5">
        <v>0</v>
      </c>
      <c r="AG15" s="5">
        <v>-8601600</v>
      </c>
      <c r="AH15" s="5">
        <v>-7311360</v>
      </c>
      <c r="AI15" s="5">
        <v>-8601600</v>
      </c>
      <c r="AJ15" s="5">
        <v>-7311360</v>
      </c>
      <c r="AK15" s="5">
        <v>0</v>
      </c>
      <c r="AL15" s="5">
        <v>-6400000</v>
      </c>
      <c r="AM15" s="5">
        <v>-10752000</v>
      </c>
      <c r="AN15" s="5">
        <v>0</v>
      </c>
      <c r="AO15" s="5">
        <v>-10752000</v>
      </c>
      <c r="AP15" s="5">
        <v>-7680000</v>
      </c>
    </row>
    <row r="16" spans="1:65" x14ac:dyDescent="0.25">
      <c r="A16" s="1" t="s">
        <v>97</v>
      </c>
      <c r="B16" s="1" t="s">
        <v>98</v>
      </c>
      <c r="C16" s="1" t="s">
        <v>99</v>
      </c>
      <c r="D16" s="1" t="s">
        <v>100</v>
      </c>
      <c r="E16" s="1" t="s">
        <v>101</v>
      </c>
      <c r="F16" s="1" t="s">
        <v>102</v>
      </c>
      <c r="G16" s="1" t="s">
        <v>103</v>
      </c>
      <c r="H16" s="1" t="s">
        <v>104</v>
      </c>
      <c r="I16" s="1" t="s">
        <v>105</v>
      </c>
      <c r="J16" s="1" t="s">
        <v>130</v>
      </c>
      <c r="K16" s="1" t="s">
        <v>131</v>
      </c>
      <c r="L16" s="1" t="s">
        <v>132</v>
      </c>
      <c r="O16" s="1" t="s">
        <v>106</v>
      </c>
      <c r="R16" s="1" t="s">
        <v>106</v>
      </c>
      <c r="S16" s="1" t="s">
        <v>107</v>
      </c>
      <c r="T16" s="1" t="s">
        <v>108</v>
      </c>
      <c r="U16" s="1" t="s">
        <v>123</v>
      </c>
      <c r="V16" s="1" t="s">
        <v>65</v>
      </c>
      <c r="W16" s="1" t="s">
        <v>182</v>
      </c>
      <c r="X16" s="1" t="s">
        <v>72</v>
      </c>
      <c r="Y16" s="1" t="s">
        <v>185</v>
      </c>
      <c r="Z16" s="1" t="s">
        <v>87</v>
      </c>
      <c r="AE16" s="5">
        <v>0</v>
      </c>
      <c r="AF16" s="5">
        <v>0</v>
      </c>
      <c r="AG16" s="5">
        <v>-860160</v>
      </c>
      <c r="AH16" s="5">
        <v>-731136</v>
      </c>
      <c r="AI16" s="5">
        <v>-860160</v>
      </c>
      <c r="AJ16" s="5">
        <v>-731136</v>
      </c>
      <c r="AK16" s="5">
        <v>0</v>
      </c>
      <c r="AL16" s="5">
        <v>-640000</v>
      </c>
      <c r="AM16" s="5">
        <v>-1075200</v>
      </c>
      <c r="AN16" s="5">
        <v>0</v>
      </c>
      <c r="AO16" s="5">
        <v>-1075200</v>
      </c>
      <c r="AP16" s="5">
        <v>-768000</v>
      </c>
    </row>
    <row r="17" spans="1:65" x14ac:dyDescent="0.25">
      <c r="A17" s="1" t="s">
        <v>97</v>
      </c>
      <c r="B17" s="1" t="s">
        <v>98</v>
      </c>
      <c r="C17" s="1" t="s">
        <v>99</v>
      </c>
      <c r="D17" s="1" t="s">
        <v>100</v>
      </c>
      <c r="E17" s="1" t="s">
        <v>101</v>
      </c>
      <c r="F17" s="1" t="s">
        <v>102</v>
      </c>
      <c r="G17" s="1" t="s">
        <v>145</v>
      </c>
      <c r="H17" s="1" t="s">
        <v>146</v>
      </c>
      <c r="I17" s="1" t="s">
        <v>147</v>
      </c>
      <c r="J17" s="1" t="s">
        <v>152</v>
      </c>
      <c r="K17" s="1" t="s">
        <v>140</v>
      </c>
      <c r="L17" s="1" t="s">
        <v>153</v>
      </c>
      <c r="M17" s="1"/>
      <c r="N17" s="1"/>
      <c r="O17" s="1" t="s">
        <v>106</v>
      </c>
      <c r="P17" s="1"/>
      <c r="Q17" s="1"/>
      <c r="R17" s="1" t="s">
        <v>106</v>
      </c>
      <c r="S17" s="1" t="s">
        <v>107</v>
      </c>
      <c r="T17" s="1" t="s">
        <v>108</v>
      </c>
      <c r="U17" s="1" t="s">
        <v>109</v>
      </c>
      <c r="V17" s="1" t="s">
        <v>55</v>
      </c>
      <c r="W17" s="1" t="s">
        <v>110</v>
      </c>
      <c r="X17" s="1" t="s">
        <v>58</v>
      </c>
      <c r="Y17" s="1"/>
      <c r="Z17" s="1"/>
      <c r="AA17" s="1"/>
      <c r="AB17" s="1"/>
      <c r="AC17" s="1"/>
      <c r="AD17" s="1"/>
      <c r="AE17" s="5">
        <v>0</v>
      </c>
      <c r="AF17" s="5">
        <v>0</v>
      </c>
      <c r="AG17" s="5">
        <v>1351680</v>
      </c>
      <c r="AH17" s="5">
        <v>1148928</v>
      </c>
      <c r="AI17" s="5">
        <v>1351680</v>
      </c>
      <c r="AJ17" s="5">
        <v>1148928</v>
      </c>
      <c r="AK17" s="5">
        <v>0</v>
      </c>
      <c r="AL17" s="5">
        <v>640000</v>
      </c>
      <c r="AM17" s="5">
        <v>1689600</v>
      </c>
      <c r="AN17" s="5">
        <v>0</v>
      </c>
      <c r="AO17" s="5">
        <v>1689600</v>
      </c>
      <c r="AP17" s="5">
        <v>768000</v>
      </c>
      <c r="AQ17" s="5"/>
      <c r="AR17" s="4"/>
      <c r="AV17">
        <v>0</v>
      </c>
      <c r="BC17"/>
      <c r="BD17"/>
      <c r="BE17"/>
      <c r="BF17"/>
      <c r="BG17"/>
      <c r="BH17"/>
      <c r="BI17"/>
      <c r="BJ17"/>
      <c r="BK17"/>
      <c r="BL17"/>
      <c r="BM17"/>
    </row>
    <row r="18" spans="1:65" x14ac:dyDescent="0.25">
      <c r="A18" s="1" t="s">
        <v>97</v>
      </c>
      <c r="B18" s="1" t="s">
        <v>98</v>
      </c>
      <c r="C18" s="1" t="s">
        <v>99</v>
      </c>
      <c r="D18" s="1" t="s">
        <v>100</v>
      </c>
      <c r="E18" s="1" t="s">
        <v>101</v>
      </c>
      <c r="F18" s="1" t="s">
        <v>102</v>
      </c>
      <c r="G18" s="1" t="s">
        <v>145</v>
      </c>
      <c r="H18" s="1" t="s">
        <v>146</v>
      </c>
      <c r="I18" s="1" t="s">
        <v>147</v>
      </c>
      <c r="J18" s="1" t="s">
        <v>152</v>
      </c>
      <c r="K18" s="1" t="s">
        <v>140</v>
      </c>
      <c r="L18" s="1" t="s">
        <v>153</v>
      </c>
      <c r="M18" s="1"/>
      <c r="N18" s="1"/>
      <c r="O18" s="1" t="s">
        <v>106</v>
      </c>
      <c r="P18" s="1"/>
      <c r="Q18" s="1"/>
      <c r="R18" s="1" t="s">
        <v>106</v>
      </c>
      <c r="S18" s="1" t="s">
        <v>107</v>
      </c>
      <c r="T18" s="1" t="s">
        <v>108</v>
      </c>
      <c r="U18" s="1" t="s">
        <v>109</v>
      </c>
      <c r="V18" s="1" t="s">
        <v>55</v>
      </c>
      <c r="W18" s="1" t="s">
        <v>121</v>
      </c>
      <c r="X18" s="1" t="s">
        <v>60</v>
      </c>
      <c r="Y18" s="1"/>
      <c r="Z18" s="1"/>
      <c r="AA18" s="1"/>
      <c r="AB18" s="1"/>
      <c r="AC18" s="1"/>
      <c r="AD18" s="1"/>
      <c r="AE18" s="5">
        <v>0</v>
      </c>
      <c r="AF18" s="5">
        <v>0</v>
      </c>
      <c r="AG18" s="5">
        <v>7772160</v>
      </c>
      <c r="AH18" s="5">
        <v>6606336</v>
      </c>
      <c r="AI18" s="5">
        <v>7772160</v>
      </c>
      <c r="AJ18" s="5">
        <v>6606336</v>
      </c>
      <c r="AK18" s="5">
        <v>0</v>
      </c>
      <c r="AL18" s="5">
        <v>3680000</v>
      </c>
      <c r="AM18" s="5">
        <v>9715200</v>
      </c>
      <c r="AN18" s="5">
        <v>0</v>
      </c>
      <c r="AO18" s="5">
        <v>9715200</v>
      </c>
      <c r="AP18" s="5">
        <v>4416000</v>
      </c>
      <c r="AQ18" s="5"/>
      <c r="AR18" s="4"/>
      <c r="AV18">
        <v>0</v>
      </c>
      <c r="BC18"/>
      <c r="BD18"/>
      <c r="BE18"/>
      <c r="BF18"/>
      <c r="BG18"/>
      <c r="BH18"/>
      <c r="BI18"/>
      <c r="BJ18"/>
      <c r="BK18"/>
      <c r="BL18"/>
      <c r="BM18"/>
    </row>
    <row r="19" spans="1:65" x14ac:dyDescent="0.25">
      <c r="A19" s="1" t="s">
        <v>97</v>
      </c>
      <c r="B19" s="1" t="s">
        <v>98</v>
      </c>
      <c r="C19" s="1" t="s">
        <v>99</v>
      </c>
      <c r="D19" s="1" t="s">
        <v>100</v>
      </c>
      <c r="E19" s="1" t="s">
        <v>101</v>
      </c>
      <c r="F19" s="1" t="s">
        <v>102</v>
      </c>
      <c r="G19" s="1" t="s">
        <v>145</v>
      </c>
      <c r="H19" s="1" t="s">
        <v>146</v>
      </c>
      <c r="I19" s="1" t="s">
        <v>147</v>
      </c>
      <c r="J19" s="1" t="s">
        <v>152</v>
      </c>
      <c r="K19" s="1" t="s">
        <v>140</v>
      </c>
      <c r="L19" s="1" t="s">
        <v>153</v>
      </c>
      <c r="M19" s="1"/>
      <c r="N19" s="1"/>
      <c r="O19" s="1" t="s">
        <v>106</v>
      </c>
      <c r="P19" s="1"/>
      <c r="Q19" s="1"/>
      <c r="R19" s="1" t="s">
        <v>106</v>
      </c>
      <c r="S19" s="1" t="s">
        <v>107</v>
      </c>
      <c r="T19" s="1" t="s">
        <v>108</v>
      </c>
      <c r="U19" s="1" t="s">
        <v>109</v>
      </c>
      <c r="V19" s="1" t="s">
        <v>55</v>
      </c>
      <c r="W19" s="1" t="s">
        <v>148</v>
      </c>
      <c r="X19" s="1" t="s">
        <v>61</v>
      </c>
      <c r="Y19" s="1"/>
      <c r="Z19" s="1"/>
      <c r="AA19" s="1"/>
      <c r="AB19" s="1"/>
      <c r="AC19" s="1"/>
      <c r="AD19" s="1"/>
      <c r="AE19" s="5">
        <v>0</v>
      </c>
      <c r="AF19" s="5">
        <v>0</v>
      </c>
      <c r="AG19" s="5">
        <v>337920</v>
      </c>
      <c r="AH19" s="5">
        <v>287232</v>
      </c>
      <c r="AI19" s="5">
        <v>337920</v>
      </c>
      <c r="AJ19" s="5">
        <v>287232</v>
      </c>
      <c r="AK19" s="5">
        <v>0</v>
      </c>
      <c r="AL19" s="5">
        <v>160000</v>
      </c>
      <c r="AM19" s="5">
        <v>422400</v>
      </c>
      <c r="AN19" s="5">
        <v>0</v>
      </c>
      <c r="AO19" s="5">
        <v>422400</v>
      </c>
      <c r="AP19" s="5">
        <v>192000</v>
      </c>
      <c r="AQ19" s="5"/>
      <c r="AR19" s="4"/>
      <c r="AV19">
        <v>0</v>
      </c>
      <c r="BC19"/>
      <c r="BD19"/>
      <c r="BE19"/>
      <c r="BF19"/>
      <c r="BG19"/>
      <c r="BH19"/>
      <c r="BI19"/>
      <c r="BJ19"/>
      <c r="BK19"/>
      <c r="BL19"/>
      <c r="BM19"/>
    </row>
    <row r="20" spans="1:65" x14ac:dyDescent="0.25">
      <c r="A20" s="1" t="s">
        <v>97</v>
      </c>
      <c r="B20" s="1" t="s">
        <v>98</v>
      </c>
      <c r="C20" s="1" t="s">
        <v>99</v>
      </c>
      <c r="D20" s="1" t="s">
        <v>100</v>
      </c>
      <c r="E20" s="1" t="s">
        <v>101</v>
      </c>
      <c r="F20" s="1" t="s">
        <v>102</v>
      </c>
      <c r="G20" s="1" t="s">
        <v>145</v>
      </c>
      <c r="H20" s="1" t="s">
        <v>146</v>
      </c>
      <c r="I20" s="1" t="s">
        <v>147</v>
      </c>
      <c r="J20" s="1" t="s">
        <v>152</v>
      </c>
      <c r="K20" s="1" t="s">
        <v>140</v>
      </c>
      <c r="L20" s="1" t="s">
        <v>153</v>
      </c>
      <c r="M20" s="1"/>
      <c r="N20" s="1"/>
      <c r="O20" s="1" t="s">
        <v>106</v>
      </c>
      <c r="P20" s="1"/>
      <c r="Q20" s="1"/>
      <c r="R20" s="1" t="s">
        <v>106</v>
      </c>
      <c r="S20" s="1" t="s">
        <v>107</v>
      </c>
      <c r="T20" s="1" t="s">
        <v>108</v>
      </c>
      <c r="U20" s="1" t="s">
        <v>123</v>
      </c>
      <c r="V20" s="1" t="s">
        <v>65</v>
      </c>
      <c r="W20" s="1" t="s">
        <v>124</v>
      </c>
      <c r="X20" s="1" t="s">
        <v>66</v>
      </c>
      <c r="Y20" s="1" t="s">
        <v>149</v>
      </c>
      <c r="Z20" s="1" t="s">
        <v>150</v>
      </c>
      <c r="AA20" s="1"/>
      <c r="AB20" s="1"/>
      <c r="AC20" s="1"/>
      <c r="AD20" s="1"/>
      <c r="AE20" s="5">
        <v>0</v>
      </c>
      <c r="AF20" s="5">
        <v>0</v>
      </c>
      <c r="AG20" s="5">
        <v>-422400</v>
      </c>
      <c r="AH20" s="5">
        <v>-359040</v>
      </c>
      <c r="AI20" s="5">
        <v>-422400</v>
      </c>
      <c r="AJ20" s="5">
        <v>-359040</v>
      </c>
      <c r="AK20" s="5">
        <v>0</v>
      </c>
      <c r="AL20" s="5">
        <v>-200000</v>
      </c>
      <c r="AM20" s="5">
        <v>-528000</v>
      </c>
      <c r="AN20" s="5">
        <v>0</v>
      </c>
      <c r="AO20" s="5">
        <v>-528000</v>
      </c>
      <c r="AP20" s="5">
        <v>-240000</v>
      </c>
      <c r="AQ20" s="5"/>
      <c r="AR20" s="4"/>
      <c r="AV20">
        <v>0</v>
      </c>
      <c r="BC20"/>
      <c r="BD20"/>
      <c r="BE20"/>
      <c r="BF20"/>
      <c r="BG20"/>
      <c r="BH20"/>
      <c r="BI20"/>
      <c r="BJ20"/>
      <c r="BK20"/>
      <c r="BL20"/>
      <c r="BM20"/>
    </row>
    <row r="21" spans="1:65" x14ac:dyDescent="0.25">
      <c r="A21" s="1" t="s">
        <v>97</v>
      </c>
      <c r="B21" s="1" t="s">
        <v>98</v>
      </c>
      <c r="C21" s="1" t="s">
        <v>99</v>
      </c>
      <c r="D21" s="1" t="s">
        <v>100</v>
      </c>
      <c r="E21" s="1" t="s">
        <v>101</v>
      </c>
      <c r="F21" s="1" t="s">
        <v>102</v>
      </c>
      <c r="G21" s="1" t="s">
        <v>145</v>
      </c>
      <c r="H21" s="1" t="s">
        <v>146</v>
      </c>
      <c r="I21" s="1" t="s">
        <v>147</v>
      </c>
      <c r="J21" s="1" t="s">
        <v>152</v>
      </c>
      <c r="K21" s="1" t="s">
        <v>140</v>
      </c>
      <c r="L21" s="1" t="s">
        <v>153</v>
      </c>
      <c r="M21" s="1"/>
      <c r="N21" s="1"/>
      <c r="O21" s="1" t="s">
        <v>106</v>
      </c>
      <c r="P21" s="1"/>
      <c r="Q21" s="1"/>
      <c r="R21" s="1" t="s">
        <v>106</v>
      </c>
      <c r="S21" s="1" t="s">
        <v>107</v>
      </c>
      <c r="T21" s="1" t="s">
        <v>108</v>
      </c>
      <c r="U21" s="1" t="s">
        <v>123</v>
      </c>
      <c r="V21" s="1" t="s">
        <v>65</v>
      </c>
      <c r="W21" s="1" t="s">
        <v>124</v>
      </c>
      <c r="X21" s="1" t="s">
        <v>66</v>
      </c>
      <c r="Y21" s="1" t="s">
        <v>151</v>
      </c>
      <c r="Z21" s="1" t="s">
        <v>69</v>
      </c>
      <c r="AA21" s="1"/>
      <c r="AB21" s="1"/>
      <c r="AC21" s="1"/>
      <c r="AD21" s="1"/>
      <c r="AE21" s="5">
        <v>0</v>
      </c>
      <c r="AF21" s="5">
        <v>0</v>
      </c>
      <c r="AG21" s="5">
        <v>-422400</v>
      </c>
      <c r="AH21" s="5">
        <v>-359040</v>
      </c>
      <c r="AI21" s="5">
        <v>-422400</v>
      </c>
      <c r="AJ21" s="5">
        <v>-359040</v>
      </c>
      <c r="AK21" s="5">
        <v>0</v>
      </c>
      <c r="AL21" s="5">
        <v>-200000</v>
      </c>
      <c r="AM21" s="5">
        <v>-528000</v>
      </c>
      <c r="AN21" s="5">
        <v>0</v>
      </c>
      <c r="AO21" s="5">
        <v>528000</v>
      </c>
      <c r="AP21" s="5">
        <v>240000</v>
      </c>
      <c r="AQ21" s="5"/>
      <c r="AR21" s="4"/>
      <c r="AV21">
        <v>0</v>
      </c>
      <c r="BC21"/>
      <c r="BD21"/>
      <c r="BE21"/>
      <c r="BF21"/>
      <c r="BG21"/>
      <c r="BH21"/>
      <c r="BI21"/>
      <c r="BJ21"/>
      <c r="BK21"/>
      <c r="BL21"/>
      <c r="BM21"/>
    </row>
    <row r="22" spans="1:65" x14ac:dyDescent="0.25">
      <c r="A22" s="1" t="s">
        <v>97</v>
      </c>
      <c r="B22" s="1" t="s">
        <v>98</v>
      </c>
      <c r="C22" s="1" t="s">
        <v>99</v>
      </c>
      <c r="D22" s="1" t="s">
        <v>100</v>
      </c>
      <c r="E22" s="1" t="s">
        <v>101</v>
      </c>
      <c r="F22" s="1" t="s">
        <v>102</v>
      </c>
      <c r="G22" s="1" t="s">
        <v>145</v>
      </c>
      <c r="H22" s="1" t="s">
        <v>146</v>
      </c>
      <c r="I22" s="1" t="s">
        <v>147</v>
      </c>
      <c r="J22" s="1" t="s">
        <v>152</v>
      </c>
      <c r="K22" s="1" t="s">
        <v>140</v>
      </c>
      <c r="L22" s="1" t="s">
        <v>153</v>
      </c>
      <c r="M22" s="1"/>
      <c r="N22" s="1"/>
      <c r="O22" s="1" t="s">
        <v>106</v>
      </c>
      <c r="P22" s="1"/>
      <c r="Q22" s="1"/>
      <c r="R22" s="1" t="s">
        <v>106</v>
      </c>
      <c r="S22" s="1" t="s">
        <v>107</v>
      </c>
      <c r="T22" s="1" t="s">
        <v>108</v>
      </c>
      <c r="U22" s="1" t="s">
        <v>123</v>
      </c>
      <c r="V22" s="1" t="s">
        <v>65</v>
      </c>
      <c r="W22" s="1" t="s">
        <v>124</v>
      </c>
      <c r="X22" s="1" t="s">
        <v>66</v>
      </c>
      <c r="Y22" s="1" t="s">
        <v>129</v>
      </c>
      <c r="Z22" s="1" t="s">
        <v>71</v>
      </c>
      <c r="AA22" s="1"/>
      <c r="AB22" s="1"/>
      <c r="AC22" s="1"/>
      <c r="AD22" s="1"/>
      <c r="AE22" s="5">
        <v>0</v>
      </c>
      <c r="AF22" s="5">
        <v>0</v>
      </c>
      <c r="AG22" s="5">
        <v>-6758400</v>
      </c>
      <c r="AH22" s="5">
        <v>-5744640</v>
      </c>
      <c r="AI22" s="5">
        <v>-6758400</v>
      </c>
      <c r="AJ22" s="5">
        <v>-5744640</v>
      </c>
      <c r="AK22" s="5">
        <v>0</v>
      </c>
      <c r="AL22" s="5">
        <v>-3200000</v>
      </c>
      <c r="AM22" s="5">
        <v>-8448000</v>
      </c>
      <c r="AN22" s="5">
        <v>0</v>
      </c>
      <c r="AO22" s="5">
        <v>-8448000</v>
      </c>
      <c r="AP22" s="5">
        <v>-3840000</v>
      </c>
      <c r="AQ22" s="5"/>
      <c r="AR22" s="4"/>
      <c r="AV22">
        <v>0</v>
      </c>
      <c r="BC22"/>
      <c r="BD22"/>
      <c r="BE22"/>
      <c r="BF22"/>
      <c r="BG22"/>
      <c r="BH22"/>
      <c r="BI22"/>
      <c r="BJ22"/>
      <c r="BK22"/>
      <c r="BL22"/>
      <c r="BM22"/>
    </row>
    <row r="23" spans="1:65" x14ac:dyDescent="0.25">
      <c r="A23" s="1" t="s">
        <v>97</v>
      </c>
      <c r="B23" s="1" t="s">
        <v>98</v>
      </c>
      <c r="C23" s="1" t="s">
        <v>99</v>
      </c>
      <c r="D23" s="1" t="s">
        <v>100</v>
      </c>
      <c r="E23" s="1" t="s">
        <v>101</v>
      </c>
      <c r="F23" s="1" t="s">
        <v>102</v>
      </c>
      <c r="G23" s="1" t="s">
        <v>145</v>
      </c>
      <c r="H23" s="1" t="s">
        <v>146</v>
      </c>
      <c r="I23" s="1" t="s">
        <v>147</v>
      </c>
      <c r="J23" s="1" t="s">
        <v>154</v>
      </c>
      <c r="K23" s="1" t="s">
        <v>143</v>
      </c>
      <c r="L23" s="1" t="s">
        <v>155</v>
      </c>
      <c r="M23" s="1"/>
      <c r="N23" s="1"/>
      <c r="O23" s="1" t="s">
        <v>106</v>
      </c>
      <c r="P23" s="1"/>
      <c r="Q23" s="1"/>
      <c r="R23" s="1" t="s">
        <v>106</v>
      </c>
      <c r="S23" s="1" t="s">
        <v>107</v>
      </c>
      <c r="T23" s="1" t="s">
        <v>108</v>
      </c>
      <c r="U23" s="1" t="s">
        <v>109</v>
      </c>
      <c r="V23" s="1" t="s">
        <v>55</v>
      </c>
      <c r="W23" s="1" t="s">
        <v>110</v>
      </c>
      <c r="X23" s="1" t="s">
        <v>58</v>
      </c>
      <c r="Y23" s="1"/>
      <c r="Z23" s="1"/>
      <c r="AA23" s="1"/>
      <c r="AB23" s="1"/>
      <c r="AC23" s="1"/>
      <c r="AD23" s="1"/>
      <c r="AE23" s="5">
        <v>0</v>
      </c>
      <c r="AF23" s="5">
        <v>0</v>
      </c>
      <c r="AG23" s="5">
        <v>1351680</v>
      </c>
      <c r="AH23" s="5">
        <v>1148928</v>
      </c>
      <c r="AI23" s="5">
        <v>1351680</v>
      </c>
      <c r="AJ23" s="5">
        <v>1148928</v>
      </c>
      <c r="AK23" s="5">
        <v>0</v>
      </c>
      <c r="AL23" s="5">
        <v>640000</v>
      </c>
      <c r="AM23" s="5">
        <v>1689600</v>
      </c>
      <c r="AN23" s="5">
        <v>0</v>
      </c>
      <c r="AO23" s="5">
        <v>1689600</v>
      </c>
      <c r="AP23" s="5">
        <v>768000</v>
      </c>
      <c r="AQ23" s="5"/>
      <c r="AR23" s="4"/>
      <c r="AV23">
        <v>0</v>
      </c>
      <c r="BC23"/>
      <c r="BD23"/>
      <c r="BE23"/>
      <c r="BF23"/>
      <c r="BG23"/>
      <c r="BH23"/>
      <c r="BI23"/>
      <c r="BJ23"/>
      <c r="BK23"/>
      <c r="BL23"/>
      <c r="BM23"/>
    </row>
    <row r="24" spans="1:65" x14ac:dyDescent="0.25">
      <c r="A24" s="1" t="s">
        <v>97</v>
      </c>
      <c r="B24" s="1" t="s">
        <v>98</v>
      </c>
      <c r="C24" s="1" t="s">
        <v>99</v>
      </c>
      <c r="D24" s="1" t="s">
        <v>100</v>
      </c>
      <c r="E24" s="1" t="s">
        <v>101</v>
      </c>
      <c r="F24" s="1" t="s">
        <v>102</v>
      </c>
      <c r="G24" s="1" t="s">
        <v>145</v>
      </c>
      <c r="H24" s="1" t="s">
        <v>146</v>
      </c>
      <c r="I24" s="1" t="s">
        <v>147</v>
      </c>
      <c r="J24" s="1" t="s">
        <v>154</v>
      </c>
      <c r="K24" s="1" t="s">
        <v>143</v>
      </c>
      <c r="L24" s="1" t="s">
        <v>155</v>
      </c>
      <c r="M24" s="1"/>
      <c r="N24" s="1"/>
      <c r="O24" s="1" t="s">
        <v>106</v>
      </c>
      <c r="P24" s="1"/>
      <c r="Q24" s="1"/>
      <c r="R24" s="1" t="s">
        <v>106</v>
      </c>
      <c r="S24" s="1" t="s">
        <v>107</v>
      </c>
      <c r="T24" s="1" t="s">
        <v>108</v>
      </c>
      <c r="U24" s="1" t="s">
        <v>109</v>
      </c>
      <c r="V24" s="1" t="s">
        <v>55</v>
      </c>
      <c r="W24" s="1" t="s">
        <v>121</v>
      </c>
      <c r="X24" s="1" t="s">
        <v>60</v>
      </c>
      <c r="Y24" s="1"/>
      <c r="Z24" s="1"/>
      <c r="AA24" s="1"/>
      <c r="AB24" s="1"/>
      <c r="AC24" s="1"/>
      <c r="AD24" s="1"/>
      <c r="AE24" s="5">
        <v>0</v>
      </c>
      <c r="AF24" s="5">
        <v>0</v>
      </c>
      <c r="AG24" s="5">
        <v>7772160</v>
      </c>
      <c r="AH24" s="5">
        <v>6606336</v>
      </c>
      <c r="AI24" s="5">
        <v>7772160</v>
      </c>
      <c r="AJ24" s="5">
        <v>6606336</v>
      </c>
      <c r="AK24" s="5">
        <v>0</v>
      </c>
      <c r="AL24" s="5">
        <v>3680000</v>
      </c>
      <c r="AM24" s="5">
        <v>9715200</v>
      </c>
      <c r="AN24" s="5">
        <v>0</v>
      </c>
      <c r="AO24" s="5">
        <v>9715200</v>
      </c>
      <c r="AP24" s="5">
        <v>4416000</v>
      </c>
      <c r="AQ24" s="5"/>
      <c r="AR24" s="4"/>
      <c r="AV24">
        <v>0</v>
      </c>
      <c r="BC24"/>
      <c r="BD24"/>
      <c r="BE24"/>
      <c r="BF24"/>
      <c r="BG24"/>
      <c r="BH24"/>
      <c r="BI24"/>
      <c r="BJ24"/>
      <c r="BK24"/>
      <c r="BL24"/>
      <c r="BM24"/>
    </row>
    <row r="25" spans="1:65" x14ac:dyDescent="0.25">
      <c r="A25" s="1" t="s">
        <v>97</v>
      </c>
      <c r="B25" s="1" t="s">
        <v>98</v>
      </c>
      <c r="C25" s="1" t="s">
        <v>99</v>
      </c>
      <c r="D25" s="1" t="s">
        <v>100</v>
      </c>
      <c r="E25" s="1" t="s">
        <v>101</v>
      </c>
      <c r="F25" s="1" t="s">
        <v>102</v>
      </c>
      <c r="G25" s="1" t="s">
        <v>145</v>
      </c>
      <c r="H25" s="1" t="s">
        <v>146</v>
      </c>
      <c r="I25" s="1" t="s">
        <v>147</v>
      </c>
      <c r="J25" s="1" t="s">
        <v>154</v>
      </c>
      <c r="K25" s="1" t="s">
        <v>143</v>
      </c>
      <c r="L25" s="1" t="s">
        <v>155</v>
      </c>
      <c r="M25" s="1"/>
      <c r="N25" s="1"/>
      <c r="O25" s="1" t="s">
        <v>106</v>
      </c>
      <c r="P25" s="1"/>
      <c r="Q25" s="1"/>
      <c r="R25" s="1" t="s">
        <v>106</v>
      </c>
      <c r="S25" s="1" t="s">
        <v>107</v>
      </c>
      <c r="T25" s="1" t="s">
        <v>108</v>
      </c>
      <c r="U25" s="1" t="s">
        <v>109</v>
      </c>
      <c r="V25" s="1" t="s">
        <v>55</v>
      </c>
      <c r="W25" s="1" t="s">
        <v>148</v>
      </c>
      <c r="X25" s="1" t="s">
        <v>61</v>
      </c>
      <c r="Y25" s="1"/>
      <c r="Z25" s="1"/>
      <c r="AA25" s="1"/>
      <c r="AB25" s="1"/>
      <c r="AC25" s="1"/>
      <c r="AD25" s="1"/>
      <c r="AE25" s="5">
        <v>0</v>
      </c>
      <c r="AF25" s="5">
        <v>0</v>
      </c>
      <c r="AG25" s="5">
        <v>337920</v>
      </c>
      <c r="AH25" s="5">
        <v>287232</v>
      </c>
      <c r="AI25" s="5">
        <v>337920</v>
      </c>
      <c r="AJ25" s="5">
        <v>287232</v>
      </c>
      <c r="AK25" s="5">
        <v>0</v>
      </c>
      <c r="AL25" s="5">
        <v>150000</v>
      </c>
      <c r="AM25" s="5">
        <v>422400</v>
      </c>
      <c r="AN25" s="5">
        <v>0</v>
      </c>
      <c r="AO25" s="5">
        <v>422400</v>
      </c>
      <c r="AP25" s="5">
        <v>192000</v>
      </c>
      <c r="AQ25" s="5"/>
      <c r="AR25" s="4"/>
      <c r="AV25">
        <v>0</v>
      </c>
      <c r="BC25"/>
      <c r="BD25"/>
      <c r="BE25"/>
      <c r="BF25"/>
      <c r="BG25"/>
      <c r="BH25"/>
      <c r="BI25"/>
      <c r="BJ25"/>
      <c r="BK25"/>
      <c r="BL25"/>
      <c r="BM25"/>
    </row>
    <row r="26" spans="1:65" x14ac:dyDescent="0.25">
      <c r="A26" s="1" t="s">
        <v>97</v>
      </c>
      <c r="B26" s="1" t="s">
        <v>98</v>
      </c>
      <c r="C26" s="1" t="s">
        <v>99</v>
      </c>
      <c r="D26" s="1" t="s">
        <v>100</v>
      </c>
      <c r="E26" s="1" t="s">
        <v>101</v>
      </c>
      <c r="F26" s="1" t="s">
        <v>102</v>
      </c>
      <c r="G26" s="1" t="s">
        <v>145</v>
      </c>
      <c r="H26" s="1" t="s">
        <v>146</v>
      </c>
      <c r="I26" s="1" t="s">
        <v>147</v>
      </c>
      <c r="J26" s="1" t="s">
        <v>154</v>
      </c>
      <c r="K26" s="1" t="s">
        <v>143</v>
      </c>
      <c r="L26" s="1" t="s">
        <v>155</v>
      </c>
      <c r="M26" s="1"/>
      <c r="N26" s="1"/>
      <c r="O26" s="1" t="s">
        <v>106</v>
      </c>
      <c r="P26" s="1"/>
      <c r="Q26" s="1"/>
      <c r="R26" s="1" t="s">
        <v>106</v>
      </c>
      <c r="S26" s="1" t="s">
        <v>107</v>
      </c>
      <c r="T26" s="1" t="s">
        <v>108</v>
      </c>
      <c r="U26" s="1" t="s">
        <v>123</v>
      </c>
      <c r="V26" s="1" t="s">
        <v>65</v>
      </c>
      <c r="W26" s="1" t="s">
        <v>124</v>
      </c>
      <c r="X26" s="1" t="s">
        <v>66</v>
      </c>
      <c r="Y26" s="1" t="s">
        <v>149</v>
      </c>
      <c r="Z26" s="1" t="s">
        <v>150</v>
      </c>
      <c r="AA26" s="1"/>
      <c r="AB26" s="1"/>
      <c r="AC26" s="1"/>
      <c r="AD26" s="1"/>
      <c r="AE26" s="5">
        <v>0</v>
      </c>
      <c r="AF26" s="5">
        <v>0</v>
      </c>
      <c r="AG26" s="5">
        <v>-422400</v>
      </c>
      <c r="AH26" s="5">
        <v>-359040</v>
      </c>
      <c r="AI26" s="5">
        <v>-422400</v>
      </c>
      <c r="AJ26" s="5">
        <v>-359040</v>
      </c>
      <c r="AK26" s="5">
        <v>0</v>
      </c>
      <c r="AL26" s="5">
        <v>-247000</v>
      </c>
      <c r="AM26" s="5">
        <v>-528000</v>
      </c>
      <c r="AN26" s="5">
        <v>0</v>
      </c>
      <c r="AO26" s="5">
        <v>-528000</v>
      </c>
      <c r="AP26" s="5">
        <v>-240000</v>
      </c>
      <c r="AQ26" s="5"/>
      <c r="AR26" s="4"/>
      <c r="AV26">
        <v>0</v>
      </c>
      <c r="BC26"/>
      <c r="BD26"/>
      <c r="BE26"/>
      <c r="BF26"/>
      <c r="BG26"/>
      <c r="BH26"/>
      <c r="BI26"/>
      <c r="BJ26"/>
      <c r="BK26"/>
      <c r="BL26"/>
      <c r="BM26"/>
    </row>
    <row r="27" spans="1:65" x14ac:dyDescent="0.25">
      <c r="A27" s="1" t="s">
        <v>97</v>
      </c>
      <c r="B27" s="1" t="s">
        <v>98</v>
      </c>
      <c r="C27" s="1" t="s">
        <v>99</v>
      </c>
      <c r="D27" s="1" t="s">
        <v>100</v>
      </c>
      <c r="E27" s="1" t="s">
        <v>101</v>
      </c>
      <c r="F27" s="1" t="s">
        <v>102</v>
      </c>
      <c r="G27" s="1" t="s">
        <v>145</v>
      </c>
      <c r="H27" s="1" t="s">
        <v>146</v>
      </c>
      <c r="I27" s="1" t="s">
        <v>147</v>
      </c>
      <c r="J27" s="1" t="s">
        <v>154</v>
      </c>
      <c r="K27" s="1" t="s">
        <v>143</v>
      </c>
      <c r="L27" s="1" t="s">
        <v>155</v>
      </c>
      <c r="M27" s="1"/>
      <c r="N27" s="1"/>
      <c r="O27" s="1" t="s">
        <v>106</v>
      </c>
      <c r="P27" s="1"/>
      <c r="Q27" s="1"/>
      <c r="R27" s="1" t="s">
        <v>106</v>
      </c>
      <c r="S27" s="1" t="s">
        <v>107</v>
      </c>
      <c r="T27" s="1" t="s">
        <v>108</v>
      </c>
      <c r="U27" s="1" t="s">
        <v>123</v>
      </c>
      <c r="V27" s="1" t="s">
        <v>65</v>
      </c>
      <c r="W27" s="1" t="s">
        <v>124</v>
      </c>
      <c r="X27" s="1" t="s">
        <v>66</v>
      </c>
      <c r="Y27" s="1" t="s">
        <v>151</v>
      </c>
      <c r="Z27" s="1" t="s">
        <v>69</v>
      </c>
      <c r="AA27" s="1"/>
      <c r="AB27" s="1"/>
      <c r="AC27" s="1"/>
      <c r="AD27" s="1"/>
      <c r="AE27" s="5">
        <v>0</v>
      </c>
      <c r="AF27" s="5">
        <v>0</v>
      </c>
      <c r="AG27" s="5">
        <v>-422400</v>
      </c>
      <c r="AH27" s="5">
        <v>-359040</v>
      </c>
      <c r="AI27" s="5">
        <v>-422400</v>
      </c>
      <c r="AJ27" s="5">
        <v>-359040</v>
      </c>
      <c r="AK27" s="5">
        <v>0</v>
      </c>
      <c r="AL27" s="5">
        <v>-234000</v>
      </c>
      <c r="AM27" s="5">
        <v>-528000</v>
      </c>
      <c r="AN27" s="5">
        <v>0</v>
      </c>
      <c r="AO27" s="5">
        <v>-528000</v>
      </c>
      <c r="AP27" s="5">
        <v>-240000</v>
      </c>
      <c r="AQ27" s="5"/>
      <c r="AR27" s="4"/>
      <c r="AV27">
        <v>0</v>
      </c>
      <c r="BC27"/>
      <c r="BD27"/>
      <c r="BE27"/>
      <c r="BF27"/>
      <c r="BG27"/>
      <c r="BH27"/>
      <c r="BI27"/>
      <c r="BJ27"/>
      <c r="BK27"/>
      <c r="BL27"/>
      <c r="BM27"/>
    </row>
    <row r="28" spans="1:65" x14ac:dyDescent="0.25">
      <c r="A28" s="1" t="s">
        <v>97</v>
      </c>
      <c r="B28" s="1" t="s">
        <v>98</v>
      </c>
      <c r="C28" s="1" t="s">
        <v>99</v>
      </c>
      <c r="D28" s="1" t="s">
        <v>100</v>
      </c>
      <c r="E28" s="1" t="s">
        <v>101</v>
      </c>
      <c r="F28" s="1" t="s">
        <v>102</v>
      </c>
      <c r="G28" s="1" t="s">
        <v>145</v>
      </c>
      <c r="H28" s="1" t="s">
        <v>146</v>
      </c>
      <c r="I28" s="1" t="s">
        <v>147</v>
      </c>
      <c r="J28" s="1" t="s">
        <v>154</v>
      </c>
      <c r="K28" s="1" t="s">
        <v>143</v>
      </c>
      <c r="L28" s="1" t="s">
        <v>155</v>
      </c>
      <c r="M28" s="1"/>
      <c r="N28" s="1"/>
      <c r="O28" s="1" t="s">
        <v>106</v>
      </c>
      <c r="P28" s="1"/>
      <c r="Q28" s="1"/>
      <c r="R28" s="1" t="s">
        <v>106</v>
      </c>
      <c r="S28" s="1" t="s">
        <v>107</v>
      </c>
      <c r="T28" s="1" t="s">
        <v>108</v>
      </c>
      <c r="U28" s="1" t="s">
        <v>123</v>
      </c>
      <c r="V28" s="1" t="s">
        <v>65</v>
      </c>
      <c r="W28" s="1" t="s">
        <v>124</v>
      </c>
      <c r="X28" s="1" t="s">
        <v>66</v>
      </c>
      <c r="Y28" s="1" t="s">
        <v>129</v>
      </c>
      <c r="Z28" s="1" t="s">
        <v>71</v>
      </c>
      <c r="AA28" s="1"/>
      <c r="AB28" s="1"/>
      <c r="AC28" s="1"/>
      <c r="AD28" s="1"/>
      <c r="AE28" s="5">
        <v>0</v>
      </c>
      <c r="AF28" s="5">
        <v>0</v>
      </c>
      <c r="AG28" s="5">
        <v>-6758400</v>
      </c>
      <c r="AH28" s="5">
        <v>-5744640</v>
      </c>
      <c r="AI28" s="5">
        <v>-6758400</v>
      </c>
      <c r="AJ28" s="5">
        <v>-5744640</v>
      </c>
      <c r="AK28" s="5">
        <v>0</v>
      </c>
      <c r="AL28" s="5">
        <v>-3200000</v>
      </c>
      <c r="AM28" s="5">
        <v>-8448000</v>
      </c>
      <c r="AN28" s="5">
        <v>0</v>
      </c>
      <c r="AO28" s="5">
        <v>-8448000</v>
      </c>
      <c r="AP28" s="5">
        <v>-3840000</v>
      </c>
      <c r="AQ28" s="5"/>
      <c r="AR28" s="4"/>
      <c r="AV28">
        <v>0</v>
      </c>
      <c r="BC28"/>
      <c r="BD28"/>
      <c r="BE28"/>
      <c r="BF28"/>
      <c r="BG28"/>
      <c r="BH28"/>
      <c r="BI28"/>
      <c r="BJ28"/>
      <c r="BK28"/>
      <c r="BL28"/>
      <c r="BM28"/>
    </row>
    <row r="29" spans="1:65" x14ac:dyDescent="0.25">
      <c r="A29" s="1" t="s">
        <v>97</v>
      </c>
      <c r="B29" s="1" t="s">
        <v>98</v>
      </c>
      <c r="C29" s="1" t="s">
        <v>99</v>
      </c>
      <c r="D29" s="1" t="s">
        <v>100</v>
      </c>
      <c r="E29" s="1" t="s">
        <v>101</v>
      </c>
      <c r="F29" s="1" t="s">
        <v>102</v>
      </c>
      <c r="G29" s="1" t="s">
        <v>145</v>
      </c>
      <c r="H29" s="1" t="s">
        <v>146</v>
      </c>
      <c r="I29" s="1" t="s">
        <v>147</v>
      </c>
      <c r="J29" s="1" t="s">
        <v>156</v>
      </c>
      <c r="K29" s="1" t="s">
        <v>134</v>
      </c>
      <c r="L29" s="1" t="s">
        <v>157</v>
      </c>
      <c r="M29" s="1"/>
      <c r="N29" s="1"/>
      <c r="O29" s="1" t="s">
        <v>106</v>
      </c>
      <c r="P29" s="1"/>
      <c r="Q29" s="1"/>
      <c r="R29" s="1" t="s">
        <v>106</v>
      </c>
      <c r="S29" s="1" t="s">
        <v>107</v>
      </c>
      <c r="T29" s="1" t="s">
        <v>108</v>
      </c>
      <c r="U29" s="1" t="s">
        <v>109</v>
      </c>
      <c r="V29" s="1" t="s">
        <v>55</v>
      </c>
      <c r="W29" s="1" t="s">
        <v>110</v>
      </c>
      <c r="X29" s="1" t="s">
        <v>58</v>
      </c>
      <c r="Y29" s="1"/>
      <c r="Z29" s="1"/>
      <c r="AA29" s="1"/>
      <c r="AB29" s="1"/>
      <c r="AC29" s="1"/>
      <c r="AD29" s="1"/>
      <c r="AE29" s="5">
        <v>0</v>
      </c>
      <c r="AF29" s="5">
        <v>0</v>
      </c>
      <c r="AG29" s="5">
        <v>1351680</v>
      </c>
      <c r="AH29" s="5">
        <v>1148928</v>
      </c>
      <c r="AI29" s="5">
        <v>1351680</v>
      </c>
      <c r="AJ29" s="5">
        <v>1148928</v>
      </c>
      <c r="AK29" s="5">
        <v>0</v>
      </c>
      <c r="AL29" s="5">
        <v>640000</v>
      </c>
      <c r="AM29" s="5">
        <v>1689600</v>
      </c>
      <c r="AN29" s="5">
        <v>0</v>
      </c>
      <c r="AO29" s="5">
        <v>1689600</v>
      </c>
      <c r="AP29" s="5">
        <v>768000</v>
      </c>
      <c r="AQ29" s="5"/>
      <c r="AR29" s="4"/>
      <c r="AV29">
        <v>0</v>
      </c>
      <c r="BC29"/>
      <c r="BD29"/>
      <c r="BE29"/>
      <c r="BF29"/>
      <c r="BG29"/>
      <c r="BH29"/>
      <c r="BI29"/>
      <c r="BJ29"/>
      <c r="BK29"/>
      <c r="BL29"/>
      <c r="BM29"/>
    </row>
    <row r="30" spans="1:65" x14ac:dyDescent="0.25">
      <c r="A30" s="1" t="s">
        <v>97</v>
      </c>
      <c r="B30" s="1" t="s">
        <v>98</v>
      </c>
      <c r="C30" s="1" t="s">
        <v>99</v>
      </c>
      <c r="D30" s="1" t="s">
        <v>100</v>
      </c>
      <c r="E30" s="1" t="s">
        <v>101</v>
      </c>
      <c r="F30" s="1" t="s">
        <v>102</v>
      </c>
      <c r="G30" s="1" t="s">
        <v>145</v>
      </c>
      <c r="H30" s="1" t="s">
        <v>146</v>
      </c>
      <c r="I30" s="1" t="s">
        <v>147</v>
      </c>
      <c r="J30" s="1" t="s">
        <v>156</v>
      </c>
      <c r="K30" s="1" t="s">
        <v>134</v>
      </c>
      <c r="L30" s="1" t="s">
        <v>157</v>
      </c>
      <c r="M30" s="1"/>
      <c r="N30" s="1"/>
      <c r="O30" s="1" t="s">
        <v>106</v>
      </c>
      <c r="P30" s="1"/>
      <c r="Q30" s="1"/>
      <c r="R30" s="1" t="s">
        <v>106</v>
      </c>
      <c r="S30" s="1" t="s">
        <v>107</v>
      </c>
      <c r="T30" s="1" t="s">
        <v>108</v>
      </c>
      <c r="U30" s="1" t="s">
        <v>109</v>
      </c>
      <c r="V30" s="1" t="s">
        <v>55</v>
      </c>
      <c r="W30" s="1" t="s">
        <v>121</v>
      </c>
      <c r="X30" s="1" t="s">
        <v>60</v>
      </c>
      <c r="Y30" s="1"/>
      <c r="Z30" s="1"/>
      <c r="AA30" s="1"/>
      <c r="AB30" s="1"/>
      <c r="AC30" s="1"/>
      <c r="AD30" s="1"/>
      <c r="AE30" s="5">
        <v>0</v>
      </c>
      <c r="AF30" s="5">
        <v>0</v>
      </c>
      <c r="AG30" s="5">
        <v>7772160</v>
      </c>
      <c r="AH30" s="5">
        <v>6606336</v>
      </c>
      <c r="AI30" s="5">
        <v>7772160</v>
      </c>
      <c r="AJ30" s="5">
        <v>6606336</v>
      </c>
      <c r="AK30" s="5">
        <v>0</v>
      </c>
      <c r="AL30" s="5">
        <v>3680000</v>
      </c>
      <c r="AM30" s="5">
        <v>9715200</v>
      </c>
      <c r="AN30" s="5">
        <v>0</v>
      </c>
      <c r="AO30" s="5">
        <v>9715200</v>
      </c>
      <c r="AP30" s="5">
        <v>4416000</v>
      </c>
      <c r="AQ30" s="5"/>
      <c r="AR30" s="4"/>
      <c r="AV30">
        <v>0</v>
      </c>
      <c r="BC30"/>
      <c r="BD30"/>
      <c r="BE30"/>
      <c r="BF30"/>
      <c r="BG30"/>
      <c r="BH30"/>
      <c r="BI30"/>
      <c r="BJ30"/>
      <c r="BK30"/>
      <c r="BL30"/>
      <c r="BM30"/>
    </row>
    <row r="31" spans="1:65" x14ac:dyDescent="0.25">
      <c r="A31" s="1" t="s">
        <v>97</v>
      </c>
      <c r="B31" s="1" t="s">
        <v>98</v>
      </c>
      <c r="C31" s="1" t="s">
        <v>99</v>
      </c>
      <c r="D31" s="1" t="s">
        <v>100</v>
      </c>
      <c r="E31" s="1" t="s">
        <v>101</v>
      </c>
      <c r="F31" s="1" t="s">
        <v>102</v>
      </c>
      <c r="G31" s="1" t="s">
        <v>145</v>
      </c>
      <c r="H31" s="1" t="s">
        <v>146</v>
      </c>
      <c r="I31" s="1" t="s">
        <v>147</v>
      </c>
      <c r="J31" s="1" t="s">
        <v>156</v>
      </c>
      <c r="K31" s="1" t="s">
        <v>134</v>
      </c>
      <c r="L31" s="1" t="s">
        <v>157</v>
      </c>
      <c r="M31" s="1"/>
      <c r="N31" s="1"/>
      <c r="O31" s="1" t="s">
        <v>106</v>
      </c>
      <c r="P31" s="1"/>
      <c r="Q31" s="1"/>
      <c r="R31" s="1" t="s">
        <v>106</v>
      </c>
      <c r="S31" s="1" t="s">
        <v>107</v>
      </c>
      <c r="T31" s="1" t="s">
        <v>108</v>
      </c>
      <c r="U31" s="1" t="s">
        <v>109</v>
      </c>
      <c r="V31" s="1" t="s">
        <v>55</v>
      </c>
      <c r="W31" s="1" t="s">
        <v>148</v>
      </c>
      <c r="X31" s="1" t="s">
        <v>61</v>
      </c>
      <c r="Y31" s="1"/>
      <c r="Z31" s="1"/>
      <c r="AA31" s="1"/>
      <c r="AB31" s="1"/>
      <c r="AC31" s="1"/>
      <c r="AD31" s="1"/>
      <c r="AE31" s="5">
        <v>0</v>
      </c>
      <c r="AF31" s="5">
        <v>0</v>
      </c>
      <c r="AG31" s="5">
        <v>337920</v>
      </c>
      <c r="AH31" s="5">
        <v>287232</v>
      </c>
      <c r="AI31" s="5">
        <v>337920</v>
      </c>
      <c r="AJ31" s="5">
        <v>287232</v>
      </c>
      <c r="AK31" s="5">
        <v>0</v>
      </c>
      <c r="AL31" s="5">
        <v>160000</v>
      </c>
      <c r="AM31" s="5">
        <v>422400</v>
      </c>
      <c r="AN31" s="5">
        <v>0</v>
      </c>
      <c r="AO31" s="5">
        <v>422400</v>
      </c>
      <c r="AP31" s="5">
        <v>192000</v>
      </c>
      <c r="AQ31" s="5"/>
      <c r="AR31" s="4"/>
      <c r="AV31">
        <v>0</v>
      </c>
      <c r="BC31"/>
      <c r="BD31"/>
      <c r="BE31"/>
      <c r="BF31"/>
      <c r="BG31"/>
      <c r="BH31"/>
      <c r="BI31"/>
      <c r="BJ31"/>
      <c r="BK31"/>
      <c r="BL31"/>
      <c r="BM31"/>
    </row>
    <row r="32" spans="1:65" x14ac:dyDescent="0.25">
      <c r="A32" s="1" t="s">
        <v>97</v>
      </c>
      <c r="B32" s="1" t="s">
        <v>98</v>
      </c>
      <c r="C32" s="1" t="s">
        <v>99</v>
      </c>
      <c r="D32" s="1" t="s">
        <v>100</v>
      </c>
      <c r="E32" s="1" t="s">
        <v>101</v>
      </c>
      <c r="F32" s="1" t="s">
        <v>102</v>
      </c>
      <c r="G32" s="1" t="s">
        <v>145</v>
      </c>
      <c r="H32" s="1" t="s">
        <v>146</v>
      </c>
      <c r="I32" s="1" t="s">
        <v>147</v>
      </c>
      <c r="J32" s="1" t="s">
        <v>156</v>
      </c>
      <c r="K32" s="1" t="s">
        <v>134</v>
      </c>
      <c r="L32" s="1" t="s">
        <v>157</v>
      </c>
      <c r="M32" s="1"/>
      <c r="N32" s="1"/>
      <c r="O32" s="1" t="s">
        <v>106</v>
      </c>
      <c r="P32" s="1"/>
      <c r="Q32" s="1"/>
      <c r="R32" s="1" t="s">
        <v>106</v>
      </c>
      <c r="S32" s="1" t="s">
        <v>107</v>
      </c>
      <c r="T32" s="1" t="s">
        <v>108</v>
      </c>
      <c r="U32" s="1" t="s">
        <v>123</v>
      </c>
      <c r="V32" s="1" t="s">
        <v>65</v>
      </c>
      <c r="W32" s="1" t="s">
        <v>124</v>
      </c>
      <c r="X32" s="1" t="s">
        <v>66</v>
      </c>
      <c r="Y32" s="1" t="s">
        <v>149</v>
      </c>
      <c r="Z32" s="1" t="s">
        <v>150</v>
      </c>
      <c r="AA32" s="1"/>
      <c r="AB32" s="1"/>
      <c r="AC32" s="1"/>
      <c r="AD32" s="1"/>
      <c r="AE32" s="5">
        <v>0</v>
      </c>
      <c r="AF32" s="5">
        <v>0</v>
      </c>
      <c r="AG32" s="5">
        <v>-422400</v>
      </c>
      <c r="AH32" s="5">
        <v>-359040</v>
      </c>
      <c r="AI32" s="5">
        <v>-422400</v>
      </c>
      <c r="AJ32" s="5">
        <v>-359040</v>
      </c>
      <c r="AK32" s="5">
        <v>0</v>
      </c>
      <c r="AL32" s="5">
        <v>-200000</v>
      </c>
      <c r="AM32" s="5">
        <v>-528000</v>
      </c>
      <c r="AN32" s="5">
        <v>0</v>
      </c>
      <c r="AO32" s="5">
        <v>-528000</v>
      </c>
      <c r="AP32" s="5">
        <v>-240000</v>
      </c>
      <c r="AQ32" s="5"/>
      <c r="AR32" s="4"/>
      <c r="AV32">
        <v>0</v>
      </c>
      <c r="BC32"/>
      <c r="BD32"/>
      <c r="BE32"/>
      <c r="BF32"/>
      <c r="BG32"/>
      <c r="BH32"/>
      <c r="BI32"/>
      <c r="BJ32"/>
      <c r="BK32"/>
      <c r="BL32"/>
      <c r="BM32"/>
    </row>
    <row r="33" spans="1:65" x14ac:dyDescent="0.25">
      <c r="A33" s="1" t="s">
        <v>97</v>
      </c>
      <c r="B33" s="1" t="s">
        <v>98</v>
      </c>
      <c r="C33" s="1" t="s">
        <v>99</v>
      </c>
      <c r="D33" s="1" t="s">
        <v>100</v>
      </c>
      <c r="E33" s="1" t="s">
        <v>101</v>
      </c>
      <c r="F33" s="1" t="s">
        <v>102</v>
      </c>
      <c r="G33" s="1" t="s">
        <v>145</v>
      </c>
      <c r="H33" s="1" t="s">
        <v>146</v>
      </c>
      <c r="I33" s="1" t="s">
        <v>147</v>
      </c>
      <c r="J33" s="1" t="s">
        <v>156</v>
      </c>
      <c r="K33" s="1" t="s">
        <v>134</v>
      </c>
      <c r="L33" s="1" t="s">
        <v>157</v>
      </c>
      <c r="M33" s="1"/>
      <c r="N33" s="1"/>
      <c r="O33" s="1" t="s">
        <v>106</v>
      </c>
      <c r="P33" s="1"/>
      <c r="Q33" s="1"/>
      <c r="R33" s="1" t="s">
        <v>106</v>
      </c>
      <c r="S33" s="1" t="s">
        <v>107</v>
      </c>
      <c r="T33" s="1" t="s">
        <v>108</v>
      </c>
      <c r="U33" s="1" t="s">
        <v>123</v>
      </c>
      <c r="V33" s="1" t="s">
        <v>65</v>
      </c>
      <c r="W33" s="1" t="s">
        <v>124</v>
      </c>
      <c r="X33" s="1" t="s">
        <v>66</v>
      </c>
      <c r="Y33" s="1" t="s">
        <v>151</v>
      </c>
      <c r="Z33" s="1" t="s">
        <v>69</v>
      </c>
      <c r="AA33" s="1"/>
      <c r="AB33" s="1"/>
      <c r="AC33" s="1"/>
      <c r="AD33" s="1"/>
      <c r="AE33" s="5">
        <v>0</v>
      </c>
      <c r="AF33" s="5">
        <v>0</v>
      </c>
      <c r="AG33" s="5">
        <v>-422400</v>
      </c>
      <c r="AH33" s="5">
        <v>-359040</v>
      </c>
      <c r="AI33" s="5">
        <v>-422400</v>
      </c>
      <c r="AJ33" s="5">
        <v>-359040</v>
      </c>
      <c r="AK33" s="5">
        <v>0</v>
      </c>
      <c r="AL33" s="5">
        <v>-200000</v>
      </c>
      <c r="AM33" s="5">
        <v>-528000</v>
      </c>
      <c r="AN33" s="5">
        <v>0</v>
      </c>
      <c r="AO33" s="5">
        <v>-528000</v>
      </c>
      <c r="AP33" s="5">
        <v>-240000</v>
      </c>
      <c r="AQ33" s="5"/>
      <c r="AR33" s="4"/>
      <c r="AV33">
        <v>0</v>
      </c>
      <c r="BC33"/>
      <c r="BD33"/>
      <c r="BE33"/>
      <c r="BF33"/>
      <c r="BG33"/>
      <c r="BH33"/>
      <c r="BI33"/>
      <c r="BJ33"/>
      <c r="BK33"/>
      <c r="BL33"/>
      <c r="BM33"/>
    </row>
    <row r="34" spans="1:65" x14ac:dyDescent="0.25">
      <c r="A34" s="1" t="s">
        <v>97</v>
      </c>
      <c r="B34" s="1" t="s">
        <v>98</v>
      </c>
      <c r="C34" s="1" t="s">
        <v>99</v>
      </c>
      <c r="D34" s="1" t="s">
        <v>100</v>
      </c>
      <c r="E34" s="1" t="s">
        <v>101</v>
      </c>
      <c r="F34" s="1" t="s">
        <v>102</v>
      </c>
      <c r="G34" s="1" t="s">
        <v>145</v>
      </c>
      <c r="H34" s="1" t="s">
        <v>146</v>
      </c>
      <c r="I34" s="1" t="s">
        <v>147</v>
      </c>
      <c r="J34" s="1" t="s">
        <v>156</v>
      </c>
      <c r="K34" s="1" t="s">
        <v>134</v>
      </c>
      <c r="L34" s="1" t="s">
        <v>157</v>
      </c>
      <c r="M34" s="1"/>
      <c r="N34" s="1"/>
      <c r="O34" s="1" t="s">
        <v>106</v>
      </c>
      <c r="P34" s="1"/>
      <c r="Q34" s="1"/>
      <c r="R34" s="1" t="s">
        <v>106</v>
      </c>
      <c r="S34" s="1" t="s">
        <v>107</v>
      </c>
      <c r="T34" s="1" t="s">
        <v>108</v>
      </c>
      <c r="U34" s="1" t="s">
        <v>123</v>
      </c>
      <c r="V34" s="1" t="s">
        <v>65</v>
      </c>
      <c r="W34" s="1" t="s">
        <v>124</v>
      </c>
      <c r="X34" s="1" t="s">
        <v>66</v>
      </c>
      <c r="Y34" s="1" t="s">
        <v>129</v>
      </c>
      <c r="Z34" s="1" t="s">
        <v>71</v>
      </c>
      <c r="AA34" s="1"/>
      <c r="AB34" s="1"/>
      <c r="AC34" s="1"/>
      <c r="AD34" s="1"/>
      <c r="AE34" s="5">
        <v>0</v>
      </c>
      <c r="AF34" s="5">
        <v>0</v>
      </c>
      <c r="AG34" s="5">
        <v>-6758400</v>
      </c>
      <c r="AH34" s="5">
        <v>-5744640</v>
      </c>
      <c r="AI34" s="5">
        <v>-6758400</v>
      </c>
      <c r="AJ34" s="5">
        <v>-5744640</v>
      </c>
      <c r="AK34" s="5">
        <v>0</v>
      </c>
      <c r="AL34" s="5">
        <v>-3200000</v>
      </c>
      <c r="AM34" s="5">
        <v>-8448000</v>
      </c>
      <c r="AN34" s="5">
        <v>0</v>
      </c>
      <c r="AO34" s="5">
        <v>-8448000</v>
      </c>
      <c r="AP34" s="5">
        <v>-3840000</v>
      </c>
      <c r="AQ34" s="5"/>
      <c r="AR34" s="4"/>
      <c r="AV34">
        <v>0</v>
      </c>
      <c r="BC34"/>
      <c r="BD34"/>
      <c r="BE34"/>
      <c r="BF34"/>
      <c r="BG34"/>
      <c r="BH34"/>
      <c r="BI34"/>
      <c r="BJ34"/>
      <c r="BK34"/>
      <c r="BL34"/>
      <c r="BM34"/>
    </row>
    <row r="35" spans="1:65" x14ac:dyDescent="0.25">
      <c r="A35" s="1" t="s">
        <v>97</v>
      </c>
      <c r="B35" s="1" t="s">
        <v>98</v>
      </c>
      <c r="C35" s="1" t="s">
        <v>99</v>
      </c>
      <c r="D35" s="1" t="s">
        <v>100</v>
      </c>
      <c r="E35" s="1" t="s">
        <v>101</v>
      </c>
      <c r="F35" s="1" t="s">
        <v>102</v>
      </c>
      <c r="G35" s="1" t="s">
        <v>145</v>
      </c>
      <c r="H35" s="1" t="s">
        <v>146</v>
      </c>
      <c r="I35" s="1" t="s">
        <v>147</v>
      </c>
      <c r="J35" s="1" t="s">
        <v>158</v>
      </c>
      <c r="K35" s="1" t="s">
        <v>137</v>
      </c>
      <c r="L35" s="1" t="s">
        <v>159</v>
      </c>
      <c r="M35" s="1"/>
      <c r="N35" s="1"/>
      <c r="O35" s="1" t="s">
        <v>106</v>
      </c>
      <c r="P35" s="1"/>
      <c r="Q35" s="1"/>
      <c r="R35" s="1" t="s">
        <v>106</v>
      </c>
      <c r="S35" s="1" t="s">
        <v>107</v>
      </c>
      <c r="T35" s="1" t="s">
        <v>108</v>
      </c>
      <c r="U35" s="1" t="s">
        <v>109</v>
      </c>
      <c r="V35" s="1" t="s">
        <v>55</v>
      </c>
      <c r="W35" s="1" t="s">
        <v>110</v>
      </c>
      <c r="X35" s="1" t="s">
        <v>58</v>
      </c>
      <c r="Y35" s="1"/>
      <c r="Z35" s="1"/>
      <c r="AA35" s="1"/>
      <c r="AB35" s="1"/>
      <c r="AC35" s="1"/>
      <c r="AD35" s="1"/>
      <c r="AE35" s="5">
        <v>0</v>
      </c>
      <c r="AF35" s="5">
        <v>0</v>
      </c>
      <c r="AG35" s="5">
        <v>2703360</v>
      </c>
      <c r="AH35" s="5">
        <v>2297856</v>
      </c>
      <c r="AI35" s="5">
        <v>2703360</v>
      </c>
      <c r="AJ35" s="5">
        <v>2297856</v>
      </c>
      <c r="AK35" s="5">
        <v>0</v>
      </c>
      <c r="AL35" s="5">
        <v>1280000</v>
      </c>
      <c r="AM35" s="5">
        <v>3379200</v>
      </c>
      <c r="AN35" s="5">
        <v>0</v>
      </c>
      <c r="AO35" s="5">
        <v>3379200</v>
      </c>
      <c r="AP35" s="5">
        <v>1536000</v>
      </c>
      <c r="AQ35" s="5"/>
      <c r="AR35" s="4"/>
      <c r="AV35">
        <v>0</v>
      </c>
      <c r="BC35"/>
      <c r="BD35"/>
      <c r="BE35"/>
      <c r="BF35"/>
      <c r="BG35"/>
      <c r="BH35"/>
      <c r="BI35"/>
      <c r="BJ35"/>
      <c r="BK35"/>
      <c r="BL35"/>
      <c r="BM35"/>
    </row>
    <row r="36" spans="1:65" x14ac:dyDescent="0.25">
      <c r="A36" s="1" t="s">
        <v>97</v>
      </c>
      <c r="B36" s="1" t="s">
        <v>98</v>
      </c>
      <c r="C36" s="1" t="s">
        <v>99</v>
      </c>
      <c r="D36" s="1" t="s">
        <v>100</v>
      </c>
      <c r="E36" s="1" t="s">
        <v>101</v>
      </c>
      <c r="F36" s="1" t="s">
        <v>102</v>
      </c>
      <c r="G36" s="1" t="s">
        <v>145</v>
      </c>
      <c r="H36" s="1" t="s">
        <v>146</v>
      </c>
      <c r="I36" s="1" t="s">
        <v>147</v>
      </c>
      <c r="J36" s="1" t="s">
        <v>158</v>
      </c>
      <c r="K36" s="1" t="s">
        <v>137</v>
      </c>
      <c r="L36" s="1" t="s">
        <v>159</v>
      </c>
      <c r="M36" s="1"/>
      <c r="N36" s="1"/>
      <c r="O36" s="1" t="s">
        <v>106</v>
      </c>
      <c r="P36" s="1"/>
      <c r="Q36" s="1"/>
      <c r="R36" s="1" t="s">
        <v>106</v>
      </c>
      <c r="S36" s="1" t="s">
        <v>107</v>
      </c>
      <c r="T36" s="1" t="s">
        <v>108</v>
      </c>
      <c r="U36" s="1" t="s">
        <v>109</v>
      </c>
      <c r="V36" s="1" t="s">
        <v>55</v>
      </c>
      <c r="W36" s="1" t="s">
        <v>121</v>
      </c>
      <c r="X36" s="1" t="s">
        <v>60</v>
      </c>
      <c r="Y36" s="1"/>
      <c r="Z36" s="1"/>
      <c r="AA36" s="1"/>
      <c r="AB36" s="1"/>
      <c r="AC36" s="1"/>
      <c r="AD36" s="1"/>
      <c r="AE36" s="5">
        <v>0</v>
      </c>
      <c r="AF36" s="5">
        <v>0</v>
      </c>
      <c r="AG36" s="5">
        <v>15544320</v>
      </c>
      <c r="AH36" s="5">
        <v>13212672</v>
      </c>
      <c r="AI36" s="5">
        <v>15544320</v>
      </c>
      <c r="AJ36" s="5">
        <v>13212672</v>
      </c>
      <c r="AK36" s="5">
        <v>0</v>
      </c>
      <c r="AL36" s="5">
        <v>7360000</v>
      </c>
      <c r="AM36" s="5">
        <v>19430400</v>
      </c>
      <c r="AN36" s="5">
        <v>0</v>
      </c>
      <c r="AO36" s="5">
        <v>19430400</v>
      </c>
      <c r="AP36" s="5">
        <v>8832000</v>
      </c>
      <c r="AQ36" s="5"/>
      <c r="AR36" s="4"/>
      <c r="AV36">
        <v>0</v>
      </c>
      <c r="BC36"/>
      <c r="BD36"/>
      <c r="BE36"/>
      <c r="BF36"/>
      <c r="BG36"/>
      <c r="BH36"/>
      <c r="BI36"/>
      <c r="BJ36"/>
      <c r="BK36"/>
      <c r="BL36"/>
      <c r="BM36"/>
    </row>
    <row r="37" spans="1:65" x14ac:dyDescent="0.25">
      <c r="A37" s="1" t="s">
        <v>97</v>
      </c>
      <c r="B37" s="1" t="s">
        <v>98</v>
      </c>
      <c r="C37" s="1" t="s">
        <v>99</v>
      </c>
      <c r="D37" s="1" t="s">
        <v>100</v>
      </c>
      <c r="E37" s="1" t="s">
        <v>101</v>
      </c>
      <c r="F37" s="1" t="s">
        <v>102</v>
      </c>
      <c r="G37" s="1" t="s">
        <v>145</v>
      </c>
      <c r="H37" s="1" t="s">
        <v>146</v>
      </c>
      <c r="I37" s="1" t="s">
        <v>147</v>
      </c>
      <c r="J37" s="1" t="s">
        <v>158</v>
      </c>
      <c r="K37" s="1" t="s">
        <v>137</v>
      </c>
      <c r="L37" s="1" t="s">
        <v>159</v>
      </c>
      <c r="M37" s="1"/>
      <c r="N37" s="1"/>
      <c r="O37" s="1" t="s">
        <v>106</v>
      </c>
      <c r="P37" s="1"/>
      <c r="Q37" s="1"/>
      <c r="R37" s="1" t="s">
        <v>106</v>
      </c>
      <c r="S37" s="1" t="s">
        <v>107</v>
      </c>
      <c r="T37" s="1" t="s">
        <v>108</v>
      </c>
      <c r="U37" s="1" t="s">
        <v>109</v>
      </c>
      <c r="V37" s="1" t="s">
        <v>55</v>
      </c>
      <c r="W37" s="1" t="s">
        <v>148</v>
      </c>
      <c r="X37" s="1" t="s">
        <v>61</v>
      </c>
      <c r="Y37" s="1"/>
      <c r="Z37" s="1"/>
      <c r="AA37" s="1"/>
      <c r="AB37" s="1"/>
      <c r="AC37" s="1"/>
      <c r="AD37" s="1"/>
      <c r="AE37" s="5">
        <v>0</v>
      </c>
      <c r="AF37" s="5">
        <v>0</v>
      </c>
      <c r="AG37" s="5">
        <v>675840</v>
      </c>
      <c r="AH37" s="5">
        <v>574464</v>
      </c>
      <c r="AI37" s="5">
        <v>675840</v>
      </c>
      <c r="AJ37" s="5">
        <v>574464</v>
      </c>
      <c r="AK37" s="5">
        <v>0</v>
      </c>
      <c r="AL37" s="5">
        <v>320000</v>
      </c>
      <c r="AM37" s="5">
        <v>844800</v>
      </c>
      <c r="AN37" s="5">
        <v>0</v>
      </c>
      <c r="AO37" s="5">
        <v>844800</v>
      </c>
      <c r="AP37" s="5">
        <v>384000</v>
      </c>
      <c r="AQ37" s="5"/>
      <c r="AR37" s="4"/>
      <c r="AV37">
        <v>0</v>
      </c>
      <c r="BC37"/>
      <c r="BD37"/>
      <c r="BE37"/>
      <c r="BF37"/>
      <c r="BG37"/>
      <c r="BH37"/>
      <c r="BI37"/>
      <c r="BJ37"/>
      <c r="BK37"/>
      <c r="BL37"/>
      <c r="BM37"/>
    </row>
    <row r="38" spans="1:65" x14ac:dyDescent="0.25">
      <c r="A38" s="1" t="s">
        <v>97</v>
      </c>
      <c r="B38" s="1" t="s">
        <v>98</v>
      </c>
      <c r="C38" s="1" t="s">
        <v>99</v>
      </c>
      <c r="D38" s="1" t="s">
        <v>100</v>
      </c>
      <c r="E38" s="1" t="s">
        <v>101</v>
      </c>
      <c r="F38" s="1" t="s">
        <v>102</v>
      </c>
      <c r="G38" s="1" t="s">
        <v>145</v>
      </c>
      <c r="H38" s="1" t="s">
        <v>146</v>
      </c>
      <c r="I38" s="1" t="s">
        <v>147</v>
      </c>
      <c r="J38" s="1" t="s">
        <v>158</v>
      </c>
      <c r="K38" s="1" t="s">
        <v>137</v>
      </c>
      <c r="L38" s="1" t="s">
        <v>159</v>
      </c>
      <c r="M38" s="1"/>
      <c r="N38" s="1"/>
      <c r="O38" s="1" t="s">
        <v>106</v>
      </c>
      <c r="P38" s="1"/>
      <c r="Q38" s="1"/>
      <c r="R38" s="1" t="s">
        <v>106</v>
      </c>
      <c r="S38" s="1" t="s">
        <v>107</v>
      </c>
      <c r="T38" s="1" t="s">
        <v>108</v>
      </c>
      <c r="U38" s="1" t="s">
        <v>123</v>
      </c>
      <c r="V38" s="1" t="s">
        <v>65</v>
      </c>
      <c r="W38" s="1" t="s">
        <v>124</v>
      </c>
      <c r="X38" s="1" t="s">
        <v>66</v>
      </c>
      <c r="Y38" s="1" t="s">
        <v>149</v>
      </c>
      <c r="Z38" s="1" t="s">
        <v>150</v>
      </c>
      <c r="AA38" s="1"/>
      <c r="AB38" s="1"/>
      <c r="AC38" s="1"/>
      <c r="AD38" s="1"/>
      <c r="AE38" s="5">
        <v>0</v>
      </c>
      <c r="AF38" s="5">
        <v>0</v>
      </c>
      <c r="AG38" s="5">
        <v>-844800</v>
      </c>
      <c r="AH38" s="5">
        <v>-718080</v>
      </c>
      <c r="AI38" s="5">
        <v>-844800</v>
      </c>
      <c r="AJ38" s="5">
        <v>-718080</v>
      </c>
      <c r="AK38" s="5">
        <v>0</v>
      </c>
      <c r="AL38" s="5">
        <v>-400000</v>
      </c>
      <c r="AM38" s="5">
        <v>-1056000</v>
      </c>
      <c r="AN38" s="5">
        <v>0</v>
      </c>
      <c r="AO38" s="5">
        <v>-1056000</v>
      </c>
      <c r="AP38" s="5">
        <v>-480000</v>
      </c>
      <c r="AQ38" s="5"/>
      <c r="AR38" s="4"/>
      <c r="AV38">
        <v>0</v>
      </c>
      <c r="BC38"/>
      <c r="BD38"/>
      <c r="BE38"/>
      <c r="BF38"/>
      <c r="BG38"/>
      <c r="BH38"/>
      <c r="BI38"/>
      <c r="BJ38"/>
      <c r="BK38"/>
      <c r="BL38"/>
      <c r="BM38"/>
    </row>
    <row r="39" spans="1:65" x14ac:dyDescent="0.25">
      <c r="A39" s="1" t="s">
        <v>97</v>
      </c>
      <c r="B39" s="1" t="s">
        <v>98</v>
      </c>
      <c r="C39" s="1" t="s">
        <v>99</v>
      </c>
      <c r="D39" s="1" t="s">
        <v>100</v>
      </c>
      <c r="E39" s="1" t="s">
        <v>101</v>
      </c>
      <c r="F39" s="1" t="s">
        <v>102</v>
      </c>
      <c r="G39" s="1" t="s">
        <v>145</v>
      </c>
      <c r="H39" s="1" t="s">
        <v>146</v>
      </c>
      <c r="I39" s="1" t="s">
        <v>147</v>
      </c>
      <c r="J39" s="1" t="s">
        <v>158</v>
      </c>
      <c r="K39" s="1" t="s">
        <v>137</v>
      </c>
      <c r="L39" s="1" t="s">
        <v>159</v>
      </c>
      <c r="M39" s="1"/>
      <c r="N39" s="1"/>
      <c r="O39" s="1" t="s">
        <v>106</v>
      </c>
      <c r="P39" s="1"/>
      <c r="Q39" s="1"/>
      <c r="R39" s="1" t="s">
        <v>106</v>
      </c>
      <c r="S39" s="1" t="s">
        <v>107</v>
      </c>
      <c r="T39" s="1" t="s">
        <v>108</v>
      </c>
      <c r="U39" s="1" t="s">
        <v>123</v>
      </c>
      <c r="V39" s="1" t="s">
        <v>65</v>
      </c>
      <c r="W39" s="1" t="s">
        <v>124</v>
      </c>
      <c r="X39" s="1" t="s">
        <v>66</v>
      </c>
      <c r="Y39" s="1" t="s">
        <v>151</v>
      </c>
      <c r="Z39" s="1" t="s">
        <v>69</v>
      </c>
      <c r="AA39" s="1"/>
      <c r="AB39" s="1"/>
      <c r="AC39" s="1"/>
      <c r="AD39" s="1"/>
      <c r="AE39" s="5">
        <v>0</v>
      </c>
      <c r="AF39" s="5">
        <v>0</v>
      </c>
      <c r="AG39" s="5">
        <v>-844800</v>
      </c>
      <c r="AH39" s="5">
        <v>-718080</v>
      </c>
      <c r="AI39" s="5">
        <v>-844800</v>
      </c>
      <c r="AJ39" s="5">
        <v>-718080</v>
      </c>
      <c r="AK39" s="5">
        <v>0</v>
      </c>
      <c r="AL39" s="5">
        <v>-400000</v>
      </c>
      <c r="AM39" s="5">
        <v>-1056000</v>
      </c>
      <c r="AN39" s="5">
        <v>0</v>
      </c>
      <c r="AO39" s="5">
        <v>-1056000</v>
      </c>
      <c r="AP39" s="5">
        <v>-480000</v>
      </c>
      <c r="AQ39" s="5"/>
      <c r="AR39" s="4"/>
      <c r="AV39">
        <v>0</v>
      </c>
      <c r="BC39"/>
      <c r="BD39"/>
      <c r="BE39"/>
      <c r="BF39"/>
      <c r="BG39"/>
      <c r="BH39"/>
      <c r="BI39"/>
      <c r="BJ39"/>
      <c r="BK39"/>
      <c r="BL39"/>
      <c r="BM39"/>
    </row>
    <row r="40" spans="1:65" x14ac:dyDescent="0.25">
      <c r="A40" s="1" t="s">
        <v>97</v>
      </c>
      <c r="B40" s="1" t="s">
        <v>98</v>
      </c>
      <c r="C40" s="1" t="s">
        <v>99</v>
      </c>
      <c r="D40" s="1" t="s">
        <v>100</v>
      </c>
      <c r="E40" s="1" t="s">
        <v>101</v>
      </c>
      <c r="F40" s="1" t="s">
        <v>102</v>
      </c>
      <c r="G40" s="1" t="s">
        <v>145</v>
      </c>
      <c r="H40" s="1" t="s">
        <v>146</v>
      </c>
      <c r="I40" s="1" t="s">
        <v>147</v>
      </c>
      <c r="J40" s="1" t="s">
        <v>158</v>
      </c>
      <c r="K40" s="1" t="s">
        <v>137</v>
      </c>
      <c r="L40" s="1" t="s">
        <v>159</v>
      </c>
      <c r="M40" s="1"/>
      <c r="N40" s="1"/>
      <c r="O40" s="1" t="s">
        <v>106</v>
      </c>
      <c r="P40" s="1"/>
      <c r="Q40" s="1"/>
      <c r="R40" s="1" t="s">
        <v>106</v>
      </c>
      <c r="S40" s="1" t="s">
        <v>107</v>
      </c>
      <c r="T40" s="1" t="s">
        <v>108</v>
      </c>
      <c r="U40" s="1" t="s">
        <v>123</v>
      </c>
      <c r="V40" s="1" t="s">
        <v>65</v>
      </c>
      <c r="W40" s="1" t="s">
        <v>124</v>
      </c>
      <c r="X40" s="1" t="s">
        <v>66</v>
      </c>
      <c r="Y40" s="1" t="s">
        <v>129</v>
      </c>
      <c r="Z40" s="1" t="s">
        <v>71</v>
      </c>
      <c r="AA40" s="1"/>
      <c r="AB40" s="1"/>
      <c r="AC40" s="1"/>
      <c r="AD40" s="1"/>
      <c r="AE40" s="5">
        <v>0</v>
      </c>
      <c r="AF40" s="5">
        <v>0</v>
      </c>
      <c r="AG40" s="5">
        <v>-13516800</v>
      </c>
      <c r="AH40" s="5">
        <v>-11489280</v>
      </c>
      <c r="AI40" s="5">
        <v>-13516800</v>
      </c>
      <c r="AJ40" s="5">
        <v>-11489280</v>
      </c>
      <c r="AK40" s="5">
        <v>0</v>
      </c>
      <c r="AL40" s="5">
        <v>-6400000</v>
      </c>
      <c r="AM40" s="5">
        <v>-16896000</v>
      </c>
      <c r="AN40" s="5">
        <v>0</v>
      </c>
      <c r="AO40" s="5">
        <v>-16896000</v>
      </c>
      <c r="AP40" s="5">
        <v>-7680000</v>
      </c>
      <c r="AQ40" s="5"/>
      <c r="AR40" s="4"/>
      <c r="AV40">
        <v>0</v>
      </c>
      <c r="BC40"/>
      <c r="BD40"/>
      <c r="BE40"/>
      <c r="BF40"/>
      <c r="BG40"/>
      <c r="BH40"/>
      <c r="BI40"/>
      <c r="BJ40"/>
      <c r="BK40"/>
      <c r="BL40"/>
      <c r="BM40"/>
    </row>
    <row r="41" spans="1:65" x14ac:dyDescent="0.25">
      <c r="A41" s="1" t="s">
        <v>97</v>
      </c>
      <c r="B41" s="1" t="s">
        <v>98</v>
      </c>
      <c r="C41" s="1" t="s">
        <v>99</v>
      </c>
      <c r="D41" s="1" t="s">
        <v>100</v>
      </c>
      <c r="E41" s="1" t="s">
        <v>101</v>
      </c>
      <c r="F41" s="1" t="s">
        <v>102</v>
      </c>
      <c r="G41" s="1" t="s">
        <v>103</v>
      </c>
      <c r="H41" s="1" t="s">
        <v>104</v>
      </c>
      <c r="I41" s="1" t="s">
        <v>105</v>
      </c>
      <c r="J41" s="1"/>
      <c r="K41" s="1"/>
      <c r="L41" s="1" t="s">
        <v>106</v>
      </c>
      <c r="M41" s="1"/>
      <c r="N41" s="1"/>
      <c r="O41" s="1" t="s">
        <v>106</v>
      </c>
      <c r="P41" s="1"/>
      <c r="Q41" s="1"/>
      <c r="R41" s="1" t="s">
        <v>106</v>
      </c>
      <c r="S41" s="1" t="s">
        <v>107</v>
      </c>
      <c r="T41" s="1" t="s">
        <v>108</v>
      </c>
      <c r="U41" s="1" t="s">
        <v>109</v>
      </c>
      <c r="V41" s="1" t="s">
        <v>55</v>
      </c>
      <c r="W41" s="1" t="s">
        <v>110</v>
      </c>
      <c r="X41" s="1" t="s">
        <v>58</v>
      </c>
      <c r="Y41" s="1"/>
      <c r="Z41" s="1"/>
      <c r="AA41" s="1"/>
      <c r="AB41" s="1"/>
      <c r="AC41" s="1"/>
      <c r="AD41" s="1"/>
      <c r="AE41" s="5">
        <v>1152000</v>
      </c>
      <c r="AF41" s="5">
        <v>1280000</v>
      </c>
      <c r="AG41" s="5">
        <v>1536000</v>
      </c>
      <c r="AH41" s="5">
        <v>1305600</v>
      </c>
      <c r="AI41" s="5">
        <v>384000</v>
      </c>
      <c r="AJ41" s="5">
        <v>25600</v>
      </c>
      <c r="AK41" s="5">
        <v>0</v>
      </c>
      <c r="AL41" s="5">
        <v>1280000</v>
      </c>
      <c r="AM41" s="5">
        <v>1920000</v>
      </c>
      <c r="AN41" s="5">
        <v>0</v>
      </c>
      <c r="AO41" s="5">
        <v>1920000</v>
      </c>
      <c r="AP41" s="5">
        <v>1536000</v>
      </c>
      <c r="AQ41" s="5"/>
      <c r="AR41" s="4"/>
      <c r="AV41">
        <v>0</v>
      </c>
      <c r="BC41"/>
      <c r="BD41"/>
      <c r="BE41"/>
      <c r="BF41"/>
      <c r="BG41"/>
      <c r="BH41"/>
      <c r="BI41"/>
      <c r="BJ41"/>
      <c r="BK41"/>
      <c r="BL41"/>
      <c r="BM41"/>
    </row>
    <row r="42" spans="1:65" x14ac:dyDescent="0.25">
      <c r="A42" s="1" t="s">
        <v>97</v>
      </c>
      <c r="B42" s="1" t="s">
        <v>98</v>
      </c>
      <c r="C42" s="1" t="s">
        <v>99</v>
      </c>
      <c r="D42" s="1" t="s">
        <v>100</v>
      </c>
      <c r="E42" s="1" t="s">
        <v>101</v>
      </c>
      <c r="F42" s="1" t="s">
        <v>102</v>
      </c>
      <c r="G42" s="1" t="s">
        <v>103</v>
      </c>
      <c r="H42" s="1" t="s">
        <v>104</v>
      </c>
      <c r="I42" s="1" t="s">
        <v>105</v>
      </c>
      <c r="J42" s="1"/>
      <c r="K42" s="1"/>
      <c r="L42" s="1" t="s">
        <v>106</v>
      </c>
      <c r="M42" s="1"/>
      <c r="N42" s="1"/>
      <c r="O42" s="1" t="s">
        <v>106</v>
      </c>
      <c r="P42" s="1"/>
      <c r="Q42" s="1"/>
      <c r="R42" s="1" t="s">
        <v>106</v>
      </c>
      <c r="S42" s="1" t="s">
        <v>107</v>
      </c>
      <c r="T42" s="1" t="s">
        <v>108</v>
      </c>
      <c r="U42" s="1" t="s">
        <v>109</v>
      </c>
      <c r="V42" s="1" t="s">
        <v>55</v>
      </c>
      <c r="W42" s="1" t="s">
        <v>121</v>
      </c>
      <c r="X42" s="1" t="s">
        <v>60</v>
      </c>
      <c r="Y42" s="1"/>
      <c r="Z42" s="1"/>
      <c r="AA42" s="1"/>
      <c r="AB42" s="1"/>
      <c r="AC42" s="1"/>
      <c r="AD42" s="1"/>
      <c r="AE42" s="5">
        <v>4896000</v>
      </c>
      <c r="AF42" s="5">
        <v>5440000</v>
      </c>
      <c r="AG42" s="5">
        <v>6528000</v>
      </c>
      <c r="AH42" s="5">
        <v>5548800</v>
      </c>
      <c r="AI42" s="5">
        <v>1632000</v>
      </c>
      <c r="AJ42" s="5">
        <v>108800</v>
      </c>
      <c r="AK42" s="5">
        <v>1000</v>
      </c>
      <c r="AL42" s="5">
        <v>5440000</v>
      </c>
      <c r="AM42" s="5">
        <v>8160000</v>
      </c>
      <c r="AN42" s="5">
        <v>0</v>
      </c>
      <c r="AO42" s="5">
        <v>8160000</v>
      </c>
      <c r="AP42" s="5">
        <v>6528000</v>
      </c>
      <c r="AQ42" s="5"/>
      <c r="AR42" s="4"/>
      <c r="AV42">
        <v>0</v>
      </c>
      <c r="BC42"/>
      <c r="BD42"/>
      <c r="BE42"/>
      <c r="BF42"/>
      <c r="BG42"/>
      <c r="BH42"/>
      <c r="BI42"/>
      <c r="BJ42"/>
      <c r="BK42"/>
      <c r="BL42"/>
      <c r="BM42"/>
    </row>
    <row r="43" spans="1:65" x14ac:dyDescent="0.25">
      <c r="A43" s="1" t="s">
        <v>97</v>
      </c>
      <c r="B43" s="1" t="s">
        <v>98</v>
      </c>
      <c r="C43" s="1" t="s">
        <v>99</v>
      </c>
      <c r="D43" s="1" t="s">
        <v>100</v>
      </c>
      <c r="E43" s="1" t="s">
        <v>101</v>
      </c>
      <c r="F43" s="1" t="s">
        <v>102</v>
      </c>
      <c r="G43" s="1" t="s">
        <v>103</v>
      </c>
      <c r="H43" s="1" t="s">
        <v>104</v>
      </c>
      <c r="I43" s="1" t="s">
        <v>105</v>
      </c>
      <c r="J43" s="1"/>
      <c r="K43" s="1"/>
      <c r="L43" s="1" t="s">
        <v>106</v>
      </c>
      <c r="M43" s="1"/>
      <c r="N43" s="1"/>
      <c r="O43" s="1" t="s">
        <v>106</v>
      </c>
      <c r="P43" s="1"/>
      <c r="Q43" s="1"/>
      <c r="R43" s="1" t="s">
        <v>106</v>
      </c>
      <c r="S43" s="1" t="s">
        <v>107</v>
      </c>
      <c r="T43" s="1" t="s">
        <v>108</v>
      </c>
      <c r="U43" s="1" t="s">
        <v>109</v>
      </c>
      <c r="V43" s="1" t="s">
        <v>55</v>
      </c>
      <c r="W43" s="1" t="s">
        <v>122</v>
      </c>
      <c r="X43" s="1" t="s">
        <v>62</v>
      </c>
      <c r="Y43" s="1"/>
      <c r="Z43" s="1"/>
      <c r="AA43" s="1"/>
      <c r="AB43" s="1"/>
      <c r="AC43" s="1"/>
      <c r="AD43" s="1"/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-150130</v>
      </c>
      <c r="AM43" s="5">
        <v>0</v>
      </c>
      <c r="AN43" s="5">
        <v>0</v>
      </c>
      <c r="AO43" s="5">
        <v>-355630</v>
      </c>
      <c r="AP43" s="5">
        <v>0</v>
      </c>
      <c r="AQ43" s="5"/>
      <c r="AR43" s="4"/>
      <c r="AV43">
        <v>0</v>
      </c>
      <c r="BC43"/>
      <c r="BD43"/>
      <c r="BE43"/>
      <c r="BF43"/>
      <c r="BG43"/>
      <c r="BH43"/>
      <c r="BI43"/>
      <c r="BJ43"/>
      <c r="BK43"/>
      <c r="BL43"/>
      <c r="BM43"/>
    </row>
    <row r="44" spans="1:65" x14ac:dyDescent="0.25">
      <c r="A44" s="1" t="s">
        <v>97</v>
      </c>
      <c r="B44" s="1" t="s">
        <v>98</v>
      </c>
      <c r="C44" s="1" t="s">
        <v>99</v>
      </c>
      <c r="D44" s="1" t="s">
        <v>100</v>
      </c>
      <c r="E44" s="1" t="s">
        <v>101</v>
      </c>
      <c r="F44" s="1" t="s">
        <v>102</v>
      </c>
      <c r="G44" s="1" t="s">
        <v>103</v>
      </c>
      <c r="H44" s="1" t="s">
        <v>104</v>
      </c>
      <c r="I44" s="1" t="s">
        <v>105</v>
      </c>
      <c r="J44" s="1"/>
      <c r="K44" s="1"/>
      <c r="L44" s="1" t="s">
        <v>106</v>
      </c>
      <c r="M44" s="1"/>
      <c r="N44" s="1"/>
      <c r="O44" s="1" t="s">
        <v>106</v>
      </c>
      <c r="P44" s="1"/>
      <c r="Q44" s="1"/>
      <c r="R44" s="1" t="s">
        <v>106</v>
      </c>
      <c r="S44" s="1" t="s">
        <v>107</v>
      </c>
      <c r="T44" s="1" t="s">
        <v>108</v>
      </c>
      <c r="U44" s="1" t="s">
        <v>123</v>
      </c>
      <c r="V44" s="1" t="s">
        <v>65</v>
      </c>
      <c r="W44" s="1" t="s">
        <v>124</v>
      </c>
      <c r="X44" s="1" t="s">
        <v>66</v>
      </c>
      <c r="Y44" s="1" t="s">
        <v>125</v>
      </c>
      <c r="Z44" s="1" t="s">
        <v>126</v>
      </c>
      <c r="AA44" s="1"/>
      <c r="AB44" s="1"/>
      <c r="AC44" s="1"/>
      <c r="AD44" s="1"/>
      <c r="AE44" s="5">
        <v>-8460000</v>
      </c>
      <c r="AF44" s="5">
        <v>-9400000</v>
      </c>
      <c r="AG44" s="5">
        <v>-480000</v>
      </c>
      <c r="AH44" s="5">
        <v>-408000</v>
      </c>
      <c r="AI44" s="5">
        <v>7980000</v>
      </c>
      <c r="AJ44" s="5">
        <v>8992000</v>
      </c>
      <c r="AK44" s="5">
        <v>0</v>
      </c>
      <c r="AL44" s="5">
        <v>-8400000</v>
      </c>
      <c r="AM44" s="5">
        <v>-600000</v>
      </c>
      <c r="AN44" s="5">
        <v>0</v>
      </c>
      <c r="AO44" s="5">
        <v>-1800000</v>
      </c>
      <c r="AP44" s="5">
        <v>-10080000</v>
      </c>
      <c r="AQ44" s="5"/>
      <c r="AR44" s="4"/>
      <c r="AV44">
        <v>0</v>
      </c>
      <c r="BC44"/>
      <c r="BD44"/>
      <c r="BE44"/>
      <c r="BF44"/>
      <c r="BG44"/>
      <c r="BH44"/>
      <c r="BI44"/>
      <c r="BJ44"/>
      <c r="BK44"/>
      <c r="BL44"/>
      <c r="BM44"/>
    </row>
    <row r="45" spans="1:65" x14ac:dyDescent="0.25">
      <c r="A45" s="1" t="s">
        <v>97</v>
      </c>
      <c r="B45" s="1" t="s">
        <v>98</v>
      </c>
      <c r="C45" s="1" t="s">
        <v>99</v>
      </c>
      <c r="D45" s="1" t="s">
        <v>100</v>
      </c>
      <c r="E45" s="1" t="s">
        <v>101</v>
      </c>
      <c r="F45" s="1" t="s">
        <v>102</v>
      </c>
      <c r="G45" s="1" t="s">
        <v>103</v>
      </c>
      <c r="H45" s="1" t="s">
        <v>104</v>
      </c>
      <c r="I45" s="1" t="s">
        <v>105</v>
      </c>
      <c r="J45" s="1"/>
      <c r="K45" s="1"/>
      <c r="L45" s="1" t="s">
        <v>106</v>
      </c>
      <c r="M45" s="1"/>
      <c r="N45" s="1"/>
      <c r="O45" s="1" t="s">
        <v>106</v>
      </c>
      <c r="P45" s="1"/>
      <c r="Q45" s="1"/>
      <c r="R45" s="1" t="s">
        <v>106</v>
      </c>
      <c r="S45" s="1" t="s">
        <v>107</v>
      </c>
      <c r="T45" s="1" t="s">
        <v>108</v>
      </c>
      <c r="U45" s="1" t="s">
        <v>123</v>
      </c>
      <c r="V45" s="1" t="s">
        <v>65</v>
      </c>
      <c r="W45" s="1" t="s">
        <v>124</v>
      </c>
      <c r="X45" s="1" t="s">
        <v>66</v>
      </c>
      <c r="Y45" s="1" t="s">
        <v>127</v>
      </c>
      <c r="Z45" s="1" t="s">
        <v>128</v>
      </c>
      <c r="AA45" s="1"/>
      <c r="AB45" s="1"/>
      <c r="AC45" s="1"/>
      <c r="AD45" s="1"/>
      <c r="AE45" s="5">
        <v>-360000</v>
      </c>
      <c r="AF45" s="5">
        <v>-400000</v>
      </c>
      <c r="AG45" s="5">
        <v>-480000</v>
      </c>
      <c r="AH45" s="5">
        <v>-408000</v>
      </c>
      <c r="AI45" s="5">
        <v>-120000</v>
      </c>
      <c r="AJ45" s="5">
        <v>-8000</v>
      </c>
      <c r="AK45" s="5">
        <v>0</v>
      </c>
      <c r="AL45" s="5">
        <v>-400000</v>
      </c>
      <c r="AM45" s="5">
        <v>-600000</v>
      </c>
      <c r="AN45" s="5">
        <v>0</v>
      </c>
      <c r="AO45" s="5">
        <v>-10200000</v>
      </c>
      <c r="AP45" s="5">
        <v>-480000</v>
      </c>
      <c r="AQ45" s="5"/>
      <c r="AR45" s="4"/>
      <c r="AV45">
        <v>0</v>
      </c>
      <c r="BC45"/>
      <c r="BD45"/>
      <c r="BE45"/>
      <c r="BF45"/>
      <c r="BG45"/>
      <c r="BH45"/>
      <c r="BI45"/>
      <c r="BJ45"/>
      <c r="BK45"/>
      <c r="BL45"/>
      <c r="BM45"/>
    </row>
    <row r="46" spans="1:65" x14ac:dyDescent="0.25">
      <c r="A46" s="1" t="s">
        <v>97</v>
      </c>
      <c r="B46" s="1" t="s">
        <v>98</v>
      </c>
      <c r="C46" s="1" t="s">
        <v>99</v>
      </c>
      <c r="D46" s="1" t="s">
        <v>100</v>
      </c>
      <c r="E46" s="1" t="s">
        <v>101</v>
      </c>
      <c r="F46" s="1" t="s">
        <v>102</v>
      </c>
      <c r="G46" s="1" t="s">
        <v>103</v>
      </c>
      <c r="H46" s="1" t="s">
        <v>104</v>
      </c>
      <c r="I46" s="1" t="s">
        <v>105</v>
      </c>
      <c r="J46" s="1"/>
      <c r="K46" s="1"/>
      <c r="L46" s="1" t="s">
        <v>106</v>
      </c>
      <c r="M46" s="1"/>
      <c r="N46" s="1"/>
      <c r="O46" s="1" t="s">
        <v>106</v>
      </c>
      <c r="P46" s="1"/>
      <c r="Q46" s="1"/>
      <c r="R46" s="1" t="s">
        <v>106</v>
      </c>
      <c r="S46" s="1" t="s">
        <v>107</v>
      </c>
      <c r="T46" s="1" t="s">
        <v>108</v>
      </c>
      <c r="U46" s="1" t="s">
        <v>123</v>
      </c>
      <c r="V46" s="1" t="s">
        <v>65</v>
      </c>
      <c r="W46" s="1" t="s">
        <v>124</v>
      </c>
      <c r="X46" s="1" t="s">
        <v>66</v>
      </c>
      <c r="Y46" s="1" t="s">
        <v>129</v>
      </c>
      <c r="Z46" s="1" t="s">
        <v>71</v>
      </c>
      <c r="AA46" s="1"/>
      <c r="AB46" s="1"/>
      <c r="AC46" s="1"/>
      <c r="AD46" s="1"/>
      <c r="AE46" s="5">
        <v>-11269800</v>
      </c>
      <c r="AF46" s="5">
        <v>-12522000</v>
      </c>
      <c r="AG46" s="5">
        <v>-7680000</v>
      </c>
      <c r="AH46" s="5">
        <v>-6528000</v>
      </c>
      <c r="AI46" s="5">
        <v>3589800</v>
      </c>
      <c r="AJ46" s="5">
        <v>5994000</v>
      </c>
      <c r="AK46" s="5">
        <v>0</v>
      </c>
      <c r="AL46" s="5">
        <v>-6400000</v>
      </c>
      <c r="AM46" s="5">
        <v>-9600000</v>
      </c>
      <c r="AN46" s="5">
        <v>0</v>
      </c>
      <c r="AO46" s="5">
        <v>-18238800</v>
      </c>
      <c r="AP46" s="5">
        <v>-7680000</v>
      </c>
      <c r="AQ46" s="5"/>
      <c r="AR46" s="4"/>
      <c r="AV46">
        <v>0</v>
      </c>
      <c r="BC46"/>
      <c r="BD46"/>
      <c r="BE46"/>
      <c r="BF46"/>
      <c r="BG46"/>
      <c r="BH46"/>
      <c r="BI46"/>
      <c r="BJ46"/>
      <c r="BK46"/>
      <c r="BL46"/>
      <c r="BM46"/>
    </row>
    <row r="47" spans="1:65" x14ac:dyDescent="0.25">
      <c r="A47" s="1" t="s">
        <v>97</v>
      </c>
      <c r="B47" s="1" t="s">
        <v>98</v>
      </c>
      <c r="C47" s="1" t="s">
        <v>99</v>
      </c>
      <c r="D47" s="1" t="s">
        <v>100</v>
      </c>
      <c r="E47" s="1" t="s">
        <v>101</v>
      </c>
      <c r="F47" s="1" t="s">
        <v>102</v>
      </c>
      <c r="G47" s="1" t="s">
        <v>103</v>
      </c>
      <c r="H47" s="1" t="s">
        <v>104</v>
      </c>
      <c r="I47" s="1" t="s">
        <v>105</v>
      </c>
      <c r="J47" s="1" t="s">
        <v>130</v>
      </c>
      <c r="K47" s="1" t="s">
        <v>131</v>
      </c>
      <c r="L47" s="1" t="s">
        <v>132</v>
      </c>
      <c r="M47" s="1"/>
      <c r="N47" s="1"/>
      <c r="O47" s="1" t="s">
        <v>106</v>
      </c>
      <c r="P47" s="1"/>
      <c r="Q47" s="1"/>
      <c r="R47" s="1" t="s">
        <v>106</v>
      </c>
      <c r="S47" s="1" t="s">
        <v>107</v>
      </c>
      <c r="T47" s="1" t="s">
        <v>108</v>
      </c>
      <c r="U47" s="1" t="s">
        <v>109</v>
      </c>
      <c r="V47" s="1" t="s">
        <v>55</v>
      </c>
      <c r="W47" s="1" t="s">
        <v>121</v>
      </c>
      <c r="X47" s="1" t="s">
        <v>60</v>
      </c>
      <c r="Y47" s="1"/>
      <c r="Z47" s="1"/>
      <c r="AA47" s="1"/>
      <c r="AB47" s="1"/>
      <c r="AC47" s="1"/>
      <c r="AD47" s="1"/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-777</v>
      </c>
      <c r="AN47" s="5">
        <v>0</v>
      </c>
      <c r="AO47" s="5">
        <v>0</v>
      </c>
      <c r="AP47" s="5">
        <v>0</v>
      </c>
      <c r="AQ47" s="5"/>
      <c r="AR47" s="4"/>
      <c r="AV47">
        <v>0</v>
      </c>
      <c r="BC47"/>
      <c r="BD47"/>
      <c r="BE47"/>
      <c r="BF47"/>
      <c r="BG47"/>
      <c r="BH47"/>
      <c r="BI47"/>
      <c r="BJ47"/>
      <c r="BK47"/>
      <c r="BL47"/>
      <c r="BM47"/>
    </row>
    <row r="48" spans="1:65" x14ac:dyDescent="0.25">
      <c r="A48" s="1" t="s">
        <v>97</v>
      </c>
      <c r="B48" s="1" t="s">
        <v>98</v>
      </c>
      <c r="C48" s="1" t="s">
        <v>99</v>
      </c>
      <c r="D48" s="1" t="s">
        <v>100</v>
      </c>
      <c r="E48" s="1" t="s">
        <v>101</v>
      </c>
      <c r="F48" s="1" t="s">
        <v>102</v>
      </c>
      <c r="G48" s="1" t="s">
        <v>103</v>
      </c>
      <c r="H48" s="1" t="s">
        <v>104</v>
      </c>
      <c r="I48" s="1" t="s">
        <v>105</v>
      </c>
      <c r="J48" s="1" t="s">
        <v>133</v>
      </c>
      <c r="K48" s="1" t="s">
        <v>134</v>
      </c>
      <c r="L48" s="1" t="s">
        <v>135</v>
      </c>
      <c r="M48" s="1"/>
      <c r="N48" s="1"/>
      <c r="O48" s="1" t="s">
        <v>106</v>
      </c>
      <c r="P48" s="1"/>
      <c r="Q48" s="1"/>
      <c r="R48" s="1" t="s">
        <v>106</v>
      </c>
      <c r="S48" s="1" t="s">
        <v>107</v>
      </c>
      <c r="T48" s="1" t="s">
        <v>108</v>
      </c>
      <c r="U48" s="1" t="s">
        <v>109</v>
      </c>
      <c r="V48" s="1" t="s">
        <v>55</v>
      </c>
      <c r="W48" s="1" t="s">
        <v>110</v>
      </c>
      <c r="X48" s="1" t="s">
        <v>58</v>
      </c>
      <c r="Y48" s="1"/>
      <c r="Z48" s="1"/>
      <c r="AA48" s="1"/>
      <c r="AB48" s="1"/>
      <c r="AC48" s="1"/>
      <c r="AD48" s="1"/>
      <c r="AE48" s="5">
        <v>0</v>
      </c>
      <c r="AF48" s="5">
        <v>0</v>
      </c>
      <c r="AG48" s="5">
        <v>860160</v>
      </c>
      <c r="AH48" s="5">
        <v>731136</v>
      </c>
      <c r="AI48" s="5">
        <v>860160</v>
      </c>
      <c r="AJ48" s="5">
        <v>731136</v>
      </c>
      <c r="AK48" s="5">
        <v>0</v>
      </c>
      <c r="AL48" s="5">
        <v>640000</v>
      </c>
      <c r="AM48" s="5">
        <v>1075200</v>
      </c>
      <c r="AN48" s="5">
        <v>0</v>
      </c>
      <c r="AO48" s="5">
        <v>1075200</v>
      </c>
      <c r="AP48" s="5">
        <v>768000</v>
      </c>
      <c r="AQ48" s="5"/>
      <c r="AR48" s="4"/>
      <c r="AV48">
        <v>0</v>
      </c>
      <c r="BC48"/>
      <c r="BD48"/>
      <c r="BE48"/>
      <c r="BF48"/>
      <c r="BG48"/>
      <c r="BH48"/>
      <c r="BI48"/>
      <c r="BJ48"/>
      <c r="BK48"/>
      <c r="BL48"/>
      <c r="BM48"/>
    </row>
    <row r="49" spans="1:65" x14ac:dyDescent="0.25">
      <c r="A49" s="1" t="s">
        <v>97</v>
      </c>
      <c r="B49" s="1" t="s">
        <v>98</v>
      </c>
      <c r="C49" s="1" t="s">
        <v>99</v>
      </c>
      <c r="D49" s="1" t="s">
        <v>100</v>
      </c>
      <c r="E49" s="1" t="s">
        <v>101</v>
      </c>
      <c r="F49" s="1" t="s">
        <v>102</v>
      </c>
      <c r="G49" s="1" t="s">
        <v>103</v>
      </c>
      <c r="H49" s="1" t="s">
        <v>104</v>
      </c>
      <c r="I49" s="1" t="s">
        <v>105</v>
      </c>
      <c r="J49" s="1" t="s">
        <v>133</v>
      </c>
      <c r="K49" s="1" t="s">
        <v>134</v>
      </c>
      <c r="L49" s="1" t="s">
        <v>135</v>
      </c>
      <c r="M49" s="1"/>
      <c r="N49" s="1"/>
      <c r="O49" s="1" t="s">
        <v>106</v>
      </c>
      <c r="P49" s="1"/>
      <c r="Q49" s="1"/>
      <c r="R49" s="1" t="s">
        <v>106</v>
      </c>
      <c r="S49" s="1" t="s">
        <v>107</v>
      </c>
      <c r="T49" s="1" t="s">
        <v>108</v>
      </c>
      <c r="U49" s="1" t="s">
        <v>109</v>
      </c>
      <c r="V49" s="1" t="s">
        <v>55</v>
      </c>
      <c r="W49" s="1" t="s">
        <v>121</v>
      </c>
      <c r="X49" s="1" t="s">
        <v>60</v>
      </c>
      <c r="Y49" s="1"/>
      <c r="Z49" s="1"/>
      <c r="AA49" s="1"/>
      <c r="AB49" s="1"/>
      <c r="AC49" s="1"/>
      <c r="AD49" s="1"/>
      <c r="AE49" s="5">
        <v>0</v>
      </c>
      <c r="AF49" s="5">
        <v>0</v>
      </c>
      <c r="AG49" s="5">
        <v>3655680</v>
      </c>
      <c r="AH49" s="5">
        <v>3107328</v>
      </c>
      <c r="AI49" s="5">
        <v>3655680</v>
      </c>
      <c r="AJ49" s="5">
        <v>3107328</v>
      </c>
      <c r="AK49" s="5">
        <v>0</v>
      </c>
      <c r="AL49" s="5">
        <v>2720000</v>
      </c>
      <c r="AM49" s="5">
        <v>4569600</v>
      </c>
      <c r="AN49" s="5">
        <v>0</v>
      </c>
      <c r="AO49" s="5">
        <v>4569600</v>
      </c>
      <c r="AP49" s="5">
        <v>3264000</v>
      </c>
      <c r="AQ49" s="5"/>
      <c r="AR49" s="4"/>
      <c r="AV49">
        <v>0</v>
      </c>
      <c r="BC49"/>
      <c r="BD49"/>
      <c r="BE49"/>
      <c r="BF49"/>
      <c r="BG49"/>
      <c r="BH49"/>
      <c r="BI49"/>
      <c r="BJ49"/>
      <c r="BK49"/>
      <c r="BL49"/>
      <c r="BM49"/>
    </row>
    <row r="50" spans="1:65" x14ac:dyDescent="0.25">
      <c r="A50" s="1" t="s">
        <v>97</v>
      </c>
      <c r="B50" s="1" t="s">
        <v>98</v>
      </c>
      <c r="C50" s="1" t="s">
        <v>99</v>
      </c>
      <c r="D50" s="1" t="s">
        <v>100</v>
      </c>
      <c r="E50" s="1" t="s">
        <v>101</v>
      </c>
      <c r="F50" s="1" t="s">
        <v>102</v>
      </c>
      <c r="G50" s="1" t="s">
        <v>103</v>
      </c>
      <c r="H50" s="1" t="s">
        <v>104</v>
      </c>
      <c r="I50" s="1" t="s">
        <v>105</v>
      </c>
      <c r="J50" s="1" t="s">
        <v>133</v>
      </c>
      <c r="K50" s="1" t="s">
        <v>134</v>
      </c>
      <c r="L50" s="1" t="s">
        <v>135</v>
      </c>
      <c r="M50" s="1"/>
      <c r="N50" s="1"/>
      <c r="O50" s="1" t="s">
        <v>106</v>
      </c>
      <c r="P50" s="1"/>
      <c r="Q50" s="1"/>
      <c r="R50" s="1" t="s">
        <v>106</v>
      </c>
      <c r="S50" s="1" t="s">
        <v>107</v>
      </c>
      <c r="T50" s="1" t="s">
        <v>108</v>
      </c>
      <c r="U50" s="1" t="s">
        <v>123</v>
      </c>
      <c r="V50" s="1" t="s">
        <v>65</v>
      </c>
      <c r="W50" s="1" t="s">
        <v>124</v>
      </c>
      <c r="X50" s="1" t="s">
        <v>66</v>
      </c>
      <c r="Y50" s="1" t="s">
        <v>125</v>
      </c>
      <c r="Z50" s="1" t="s">
        <v>126</v>
      </c>
      <c r="AA50" s="1"/>
      <c r="AB50" s="1"/>
      <c r="AC50" s="1"/>
      <c r="AD50" s="1"/>
      <c r="AE50" s="5">
        <v>0</v>
      </c>
      <c r="AF50" s="5">
        <v>0</v>
      </c>
      <c r="AG50" s="5">
        <v>-268800</v>
      </c>
      <c r="AH50" s="5">
        <v>-228480</v>
      </c>
      <c r="AI50" s="5">
        <v>-268800</v>
      </c>
      <c r="AJ50" s="5">
        <v>-228480</v>
      </c>
      <c r="AK50" s="5">
        <v>0</v>
      </c>
      <c r="AL50" s="5">
        <v>-200000</v>
      </c>
      <c r="AM50" s="5">
        <v>-336000</v>
      </c>
      <c r="AN50" s="5">
        <v>0</v>
      </c>
      <c r="AO50" s="5">
        <v>-336000</v>
      </c>
      <c r="AP50" s="5">
        <v>-240000</v>
      </c>
      <c r="AQ50" s="5"/>
      <c r="AR50" s="4"/>
      <c r="AV50">
        <v>0</v>
      </c>
      <c r="BC50"/>
      <c r="BD50"/>
      <c r="BE50"/>
      <c r="BF50"/>
      <c r="BG50"/>
      <c r="BH50"/>
      <c r="BI50"/>
      <c r="BJ50"/>
      <c r="BK50"/>
      <c r="BL50"/>
      <c r="BM50"/>
    </row>
    <row r="51" spans="1:65" x14ac:dyDescent="0.25">
      <c r="A51" s="1" t="s">
        <v>97</v>
      </c>
      <c r="B51" s="1" t="s">
        <v>98</v>
      </c>
      <c r="C51" s="1" t="s">
        <v>99</v>
      </c>
      <c r="D51" s="1" t="s">
        <v>100</v>
      </c>
      <c r="E51" s="1" t="s">
        <v>101</v>
      </c>
      <c r="F51" s="1" t="s">
        <v>102</v>
      </c>
      <c r="G51" s="1" t="s">
        <v>103</v>
      </c>
      <c r="H51" s="1" t="s">
        <v>104</v>
      </c>
      <c r="I51" s="1" t="s">
        <v>105</v>
      </c>
      <c r="J51" s="1" t="s">
        <v>133</v>
      </c>
      <c r="K51" s="1" t="s">
        <v>134</v>
      </c>
      <c r="L51" s="1" t="s">
        <v>135</v>
      </c>
      <c r="M51" s="1"/>
      <c r="N51" s="1"/>
      <c r="O51" s="1" t="s">
        <v>106</v>
      </c>
      <c r="P51" s="1"/>
      <c r="Q51" s="1"/>
      <c r="R51" s="1" t="s">
        <v>106</v>
      </c>
      <c r="S51" s="1" t="s">
        <v>107</v>
      </c>
      <c r="T51" s="1" t="s">
        <v>108</v>
      </c>
      <c r="U51" s="1" t="s">
        <v>123</v>
      </c>
      <c r="V51" s="1" t="s">
        <v>65</v>
      </c>
      <c r="W51" s="1" t="s">
        <v>124</v>
      </c>
      <c r="X51" s="1" t="s">
        <v>66</v>
      </c>
      <c r="Y51" s="1" t="s">
        <v>127</v>
      </c>
      <c r="Z51" s="1" t="s">
        <v>128</v>
      </c>
      <c r="AA51" s="1"/>
      <c r="AB51" s="1"/>
      <c r="AC51" s="1"/>
      <c r="AD51" s="1"/>
      <c r="AE51" s="5">
        <v>0</v>
      </c>
      <c r="AF51" s="5">
        <v>0</v>
      </c>
      <c r="AG51" s="5">
        <v>-268800</v>
      </c>
      <c r="AH51" s="5">
        <v>-228480</v>
      </c>
      <c r="AI51" s="5">
        <v>-268800</v>
      </c>
      <c r="AJ51" s="5">
        <v>-228480</v>
      </c>
      <c r="AK51" s="5">
        <v>0</v>
      </c>
      <c r="AL51" s="5">
        <v>-200000</v>
      </c>
      <c r="AM51" s="5">
        <v>-336000</v>
      </c>
      <c r="AN51" s="5">
        <v>0</v>
      </c>
      <c r="AO51" s="5">
        <v>-336000</v>
      </c>
      <c r="AP51" s="5">
        <v>-240000</v>
      </c>
      <c r="AQ51" s="5"/>
      <c r="AR51" s="4"/>
      <c r="AV51">
        <v>0</v>
      </c>
      <c r="BC51"/>
      <c r="BD51"/>
      <c r="BE51"/>
      <c r="BF51"/>
      <c r="BG51"/>
      <c r="BH51"/>
      <c r="BI51"/>
      <c r="BJ51"/>
      <c r="BK51"/>
      <c r="BL51"/>
      <c r="BM51"/>
    </row>
    <row r="52" spans="1:65" x14ac:dyDescent="0.25">
      <c r="A52" s="1" t="s">
        <v>97</v>
      </c>
      <c r="B52" s="1" t="s">
        <v>98</v>
      </c>
      <c r="C52" s="1" t="s">
        <v>99</v>
      </c>
      <c r="D52" s="1" t="s">
        <v>100</v>
      </c>
      <c r="E52" s="1" t="s">
        <v>101</v>
      </c>
      <c r="F52" s="1" t="s">
        <v>102</v>
      </c>
      <c r="G52" s="1" t="s">
        <v>103</v>
      </c>
      <c r="H52" s="1" t="s">
        <v>104</v>
      </c>
      <c r="I52" s="1" t="s">
        <v>105</v>
      </c>
      <c r="J52" s="1" t="s">
        <v>133</v>
      </c>
      <c r="K52" s="1" t="s">
        <v>134</v>
      </c>
      <c r="L52" s="1" t="s">
        <v>135</v>
      </c>
      <c r="M52" s="1"/>
      <c r="N52" s="1"/>
      <c r="O52" s="1" t="s">
        <v>106</v>
      </c>
      <c r="P52" s="1"/>
      <c r="Q52" s="1"/>
      <c r="R52" s="1" t="s">
        <v>106</v>
      </c>
      <c r="S52" s="1" t="s">
        <v>107</v>
      </c>
      <c r="T52" s="1" t="s">
        <v>108</v>
      </c>
      <c r="U52" s="1" t="s">
        <v>123</v>
      </c>
      <c r="V52" s="1" t="s">
        <v>65</v>
      </c>
      <c r="W52" s="1" t="s">
        <v>124</v>
      </c>
      <c r="X52" s="1" t="s">
        <v>66</v>
      </c>
      <c r="Y52" s="1" t="s">
        <v>129</v>
      </c>
      <c r="Z52" s="1" t="s">
        <v>71</v>
      </c>
      <c r="AA52" s="1"/>
      <c r="AB52" s="1"/>
      <c r="AC52" s="1"/>
      <c r="AD52" s="1"/>
      <c r="AE52" s="5">
        <v>0</v>
      </c>
      <c r="AF52" s="5">
        <v>0</v>
      </c>
      <c r="AG52" s="5">
        <v>-4300800</v>
      </c>
      <c r="AH52" s="5">
        <v>-3655680</v>
      </c>
      <c r="AI52" s="5">
        <v>-4300800</v>
      </c>
      <c r="AJ52" s="5">
        <v>-3655680</v>
      </c>
      <c r="AK52" s="5">
        <v>0</v>
      </c>
      <c r="AL52" s="5">
        <v>-3200000</v>
      </c>
      <c r="AM52" s="5">
        <v>-5376000</v>
      </c>
      <c r="AN52" s="5">
        <v>0</v>
      </c>
      <c r="AO52" s="5">
        <v>-5376000</v>
      </c>
      <c r="AP52" s="5">
        <v>-3840000</v>
      </c>
      <c r="AQ52" s="5"/>
      <c r="AR52" s="4"/>
      <c r="AV52">
        <v>0</v>
      </c>
      <c r="BC52"/>
      <c r="BD52"/>
      <c r="BE52"/>
      <c r="BF52"/>
      <c r="BG52"/>
      <c r="BH52"/>
      <c r="BI52"/>
      <c r="BJ52"/>
      <c r="BK52"/>
      <c r="BL52"/>
      <c r="BM52"/>
    </row>
    <row r="53" spans="1:65" x14ac:dyDescent="0.25">
      <c r="A53" s="1" t="s">
        <v>97</v>
      </c>
      <c r="B53" s="1" t="s">
        <v>98</v>
      </c>
      <c r="C53" s="1" t="s">
        <v>99</v>
      </c>
      <c r="D53" s="1" t="s">
        <v>100</v>
      </c>
      <c r="E53" s="1" t="s">
        <v>101</v>
      </c>
      <c r="F53" s="1" t="s">
        <v>102</v>
      </c>
      <c r="G53" s="1" t="s">
        <v>103</v>
      </c>
      <c r="H53" s="1" t="s">
        <v>104</v>
      </c>
      <c r="I53" s="1" t="s">
        <v>105</v>
      </c>
      <c r="J53" s="1" t="s">
        <v>136</v>
      </c>
      <c r="K53" s="1" t="s">
        <v>137</v>
      </c>
      <c r="L53" s="1" t="s">
        <v>138</v>
      </c>
      <c r="M53" s="1"/>
      <c r="N53" s="1"/>
      <c r="O53" s="1" t="s">
        <v>106</v>
      </c>
      <c r="P53" s="1"/>
      <c r="Q53" s="1"/>
      <c r="R53" s="1" t="s">
        <v>106</v>
      </c>
      <c r="S53" s="1" t="s">
        <v>107</v>
      </c>
      <c r="T53" s="1" t="s">
        <v>108</v>
      </c>
      <c r="U53" s="1" t="s">
        <v>109</v>
      </c>
      <c r="V53" s="1" t="s">
        <v>55</v>
      </c>
      <c r="W53" s="1" t="s">
        <v>110</v>
      </c>
      <c r="X53" s="1" t="s">
        <v>58</v>
      </c>
      <c r="Y53" s="1"/>
      <c r="Z53" s="1"/>
      <c r="AA53" s="1"/>
      <c r="AB53" s="1"/>
      <c r="AC53" s="1"/>
      <c r="AD53" s="1"/>
      <c r="AE53" s="5">
        <v>0</v>
      </c>
      <c r="AF53" s="5">
        <v>0</v>
      </c>
      <c r="AG53" s="5">
        <v>1720320</v>
      </c>
      <c r="AH53" s="5">
        <v>1462272</v>
      </c>
      <c r="AI53" s="5">
        <v>1720320</v>
      </c>
      <c r="AJ53" s="5">
        <v>1462272</v>
      </c>
      <c r="AK53" s="5">
        <v>0</v>
      </c>
      <c r="AL53" s="5">
        <v>1280000</v>
      </c>
      <c r="AM53" s="5">
        <v>2150400</v>
      </c>
      <c r="AN53" s="5">
        <v>0</v>
      </c>
      <c r="AO53" s="5">
        <v>2150400</v>
      </c>
      <c r="AP53" s="5">
        <v>1536000</v>
      </c>
      <c r="AQ53" s="5"/>
      <c r="AR53" s="4"/>
      <c r="AV53">
        <v>0</v>
      </c>
      <c r="BC53"/>
      <c r="BD53"/>
      <c r="BE53"/>
      <c r="BF53"/>
      <c r="BG53"/>
      <c r="BH53"/>
      <c r="BI53"/>
      <c r="BJ53"/>
      <c r="BK53"/>
      <c r="BL53"/>
      <c r="BM53"/>
    </row>
    <row r="54" spans="1:65" x14ac:dyDescent="0.25">
      <c r="A54" s="1" t="s">
        <v>97</v>
      </c>
      <c r="B54" s="1" t="s">
        <v>98</v>
      </c>
      <c r="C54" s="1" t="s">
        <v>99</v>
      </c>
      <c r="D54" s="1" t="s">
        <v>100</v>
      </c>
      <c r="E54" s="1" t="s">
        <v>101</v>
      </c>
      <c r="F54" s="1" t="s">
        <v>102</v>
      </c>
      <c r="G54" s="1" t="s">
        <v>103</v>
      </c>
      <c r="H54" s="1" t="s">
        <v>104</v>
      </c>
      <c r="I54" s="1" t="s">
        <v>105</v>
      </c>
      <c r="J54" s="1" t="s">
        <v>136</v>
      </c>
      <c r="K54" s="1" t="s">
        <v>137</v>
      </c>
      <c r="L54" s="1" t="s">
        <v>138</v>
      </c>
      <c r="M54" s="1"/>
      <c r="N54" s="1"/>
      <c r="O54" s="1" t="s">
        <v>106</v>
      </c>
      <c r="P54" s="1"/>
      <c r="Q54" s="1"/>
      <c r="R54" s="1" t="s">
        <v>106</v>
      </c>
      <c r="S54" s="1" t="s">
        <v>107</v>
      </c>
      <c r="T54" s="1" t="s">
        <v>108</v>
      </c>
      <c r="U54" s="1" t="s">
        <v>109</v>
      </c>
      <c r="V54" s="1" t="s">
        <v>55</v>
      </c>
      <c r="W54" s="1" t="s">
        <v>121</v>
      </c>
      <c r="X54" s="1" t="s">
        <v>60</v>
      </c>
      <c r="Y54" s="1"/>
      <c r="Z54" s="1"/>
      <c r="AA54" s="1"/>
      <c r="AB54" s="1"/>
      <c r="AC54" s="1"/>
      <c r="AD54" s="1"/>
      <c r="AE54" s="5">
        <v>0</v>
      </c>
      <c r="AF54" s="5">
        <v>0</v>
      </c>
      <c r="AG54" s="5">
        <v>7311360</v>
      </c>
      <c r="AH54" s="5">
        <v>6214656</v>
      </c>
      <c r="AI54" s="5">
        <v>7311360</v>
      </c>
      <c r="AJ54" s="5">
        <v>6214656</v>
      </c>
      <c r="AK54" s="5">
        <v>0</v>
      </c>
      <c r="AL54" s="5">
        <v>5440000</v>
      </c>
      <c r="AM54" s="5">
        <v>9139200</v>
      </c>
      <c r="AN54" s="5">
        <v>0</v>
      </c>
      <c r="AO54" s="5">
        <v>9139200</v>
      </c>
      <c r="AP54" s="5">
        <v>6528000</v>
      </c>
      <c r="AQ54" s="5"/>
      <c r="AR54" s="4"/>
      <c r="AV54">
        <v>0</v>
      </c>
      <c r="BC54"/>
      <c r="BD54"/>
      <c r="BE54"/>
      <c r="BF54"/>
      <c r="BG54"/>
      <c r="BH54"/>
      <c r="BI54"/>
      <c r="BJ54"/>
      <c r="BK54"/>
      <c r="BL54"/>
      <c r="BM54"/>
    </row>
    <row r="55" spans="1:65" x14ac:dyDescent="0.25">
      <c r="A55" s="1" t="s">
        <v>97</v>
      </c>
      <c r="B55" s="1" t="s">
        <v>98</v>
      </c>
      <c r="C55" s="1" t="s">
        <v>99</v>
      </c>
      <c r="D55" s="1" t="s">
        <v>100</v>
      </c>
      <c r="E55" s="1" t="s">
        <v>101</v>
      </c>
      <c r="F55" s="1" t="s">
        <v>102</v>
      </c>
      <c r="G55" s="1" t="s">
        <v>103</v>
      </c>
      <c r="H55" s="1" t="s">
        <v>104</v>
      </c>
      <c r="I55" s="1" t="s">
        <v>105</v>
      </c>
      <c r="J55" s="1" t="s">
        <v>136</v>
      </c>
      <c r="K55" s="1" t="s">
        <v>137</v>
      </c>
      <c r="L55" s="1" t="s">
        <v>138</v>
      </c>
      <c r="M55" s="1"/>
      <c r="N55" s="1"/>
      <c r="O55" s="1" t="s">
        <v>106</v>
      </c>
      <c r="P55" s="1"/>
      <c r="Q55" s="1"/>
      <c r="R55" s="1" t="s">
        <v>106</v>
      </c>
      <c r="S55" s="1" t="s">
        <v>107</v>
      </c>
      <c r="T55" s="1" t="s">
        <v>108</v>
      </c>
      <c r="U55" s="1" t="s">
        <v>123</v>
      </c>
      <c r="V55" s="1" t="s">
        <v>65</v>
      </c>
      <c r="W55" s="1" t="s">
        <v>124</v>
      </c>
      <c r="X55" s="1" t="s">
        <v>66</v>
      </c>
      <c r="Y55" s="1" t="s">
        <v>125</v>
      </c>
      <c r="Z55" s="1" t="s">
        <v>126</v>
      </c>
      <c r="AA55" s="1"/>
      <c r="AB55" s="1"/>
      <c r="AC55" s="1"/>
      <c r="AD55" s="1"/>
      <c r="AE55" s="5">
        <v>0</v>
      </c>
      <c r="AF55" s="5">
        <v>0</v>
      </c>
      <c r="AG55" s="5">
        <v>-537600</v>
      </c>
      <c r="AH55" s="5">
        <v>-456960</v>
      </c>
      <c r="AI55" s="5">
        <v>-537600</v>
      </c>
      <c r="AJ55" s="5">
        <v>-456960</v>
      </c>
      <c r="AK55" s="5">
        <v>0</v>
      </c>
      <c r="AL55" s="5">
        <v>-400000</v>
      </c>
      <c r="AM55" s="5">
        <v>-672000</v>
      </c>
      <c r="AN55" s="5">
        <v>0</v>
      </c>
      <c r="AO55" s="5">
        <v>-672000</v>
      </c>
      <c r="AP55" s="5">
        <v>-480000</v>
      </c>
      <c r="AQ55" s="5"/>
      <c r="AR55" s="4"/>
      <c r="AV55">
        <v>0</v>
      </c>
      <c r="BC55"/>
      <c r="BD55"/>
      <c r="BE55"/>
      <c r="BF55"/>
      <c r="BG55"/>
      <c r="BH55"/>
      <c r="BI55"/>
      <c r="BJ55"/>
      <c r="BK55"/>
      <c r="BL55"/>
      <c r="BM55"/>
    </row>
    <row r="56" spans="1:65" x14ac:dyDescent="0.25">
      <c r="A56" s="1" t="s">
        <v>97</v>
      </c>
      <c r="B56" s="1" t="s">
        <v>98</v>
      </c>
      <c r="C56" s="1" t="s">
        <v>99</v>
      </c>
      <c r="D56" s="1" t="s">
        <v>100</v>
      </c>
      <c r="E56" s="1" t="s">
        <v>101</v>
      </c>
      <c r="F56" s="1" t="s">
        <v>102</v>
      </c>
      <c r="G56" s="1" t="s">
        <v>103</v>
      </c>
      <c r="H56" s="1" t="s">
        <v>104</v>
      </c>
      <c r="I56" s="1" t="s">
        <v>105</v>
      </c>
      <c r="J56" s="1" t="s">
        <v>136</v>
      </c>
      <c r="K56" s="1" t="s">
        <v>137</v>
      </c>
      <c r="L56" s="1" t="s">
        <v>138</v>
      </c>
      <c r="M56" s="1"/>
      <c r="N56" s="1"/>
      <c r="O56" s="1" t="s">
        <v>106</v>
      </c>
      <c r="P56" s="1"/>
      <c r="Q56" s="1"/>
      <c r="R56" s="1" t="s">
        <v>106</v>
      </c>
      <c r="S56" s="1" t="s">
        <v>107</v>
      </c>
      <c r="T56" s="1" t="s">
        <v>108</v>
      </c>
      <c r="U56" s="1" t="s">
        <v>123</v>
      </c>
      <c r="V56" s="1" t="s">
        <v>65</v>
      </c>
      <c r="W56" s="1" t="s">
        <v>124</v>
      </c>
      <c r="X56" s="1" t="s">
        <v>66</v>
      </c>
      <c r="Y56" s="1" t="s">
        <v>127</v>
      </c>
      <c r="Z56" s="1" t="s">
        <v>128</v>
      </c>
      <c r="AA56" s="1"/>
      <c r="AB56" s="1"/>
      <c r="AC56" s="1"/>
      <c r="AD56" s="1"/>
      <c r="AE56" s="5">
        <v>0</v>
      </c>
      <c r="AF56" s="5">
        <v>0</v>
      </c>
      <c r="AG56" s="5">
        <v>-537600</v>
      </c>
      <c r="AH56" s="5">
        <v>-456960</v>
      </c>
      <c r="AI56" s="5">
        <v>-537600</v>
      </c>
      <c r="AJ56" s="5">
        <v>-456960</v>
      </c>
      <c r="AK56" s="5">
        <v>0</v>
      </c>
      <c r="AL56" s="5">
        <v>-400000</v>
      </c>
      <c r="AM56" s="5">
        <v>-672000</v>
      </c>
      <c r="AN56" s="5">
        <v>0</v>
      </c>
      <c r="AO56" s="5">
        <v>-672000</v>
      </c>
      <c r="AP56" s="5">
        <v>-480000</v>
      </c>
      <c r="AQ56" s="5"/>
      <c r="AR56" s="4"/>
      <c r="AV56">
        <v>0</v>
      </c>
      <c r="BC56"/>
      <c r="BD56"/>
      <c r="BE56"/>
      <c r="BF56"/>
      <c r="BG56"/>
      <c r="BH56"/>
      <c r="BI56"/>
      <c r="BJ56"/>
      <c r="BK56"/>
      <c r="BL56"/>
      <c r="BM56"/>
    </row>
    <row r="57" spans="1:65" x14ac:dyDescent="0.25">
      <c r="A57" s="1" t="s">
        <v>97</v>
      </c>
      <c r="B57" s="1" t="s">
        <v>98</v>
      </c>
      <c r="C57" s="1" t="s">
        <v>99</v>
      </c>
      <c r="D57" s="1" t="s">
        <v>100</v>
      </c>
      <c r="E57" s="1" t="s">
        <v>101</v>
      </c>
      <c r="F57" s="1" t="s">
        <v>102</v>
      </c>
      <c r="G57" s="1" t="s">
        <v>103</v>
      </c>
      <c r="H57" s="1" t="s">
        <v>104</v>
      </c>
      <c r="I57" s="1" t="s">
        <v>105</v>
      </c>
      <c r="J57" s="1" t="s">
        <v>136</v>
      </c>
      <c r="K57" s="1" t="s">
        <v>137</v>
      </c>
      <c r="L57" s="1" t="s">
        <v>138</v>
      </c>
      <c r="M57" s="1"/>
      <c r="N57" s="1"/>
      <c r="O57" s="1" t="s">
        <v>106</v>
      </c>
      <c r="P57" s="1"/>
      <c r="Q57" s="1"/>
      <c r="R57" s="1" t="s">
        <v>106</v>
      </c>
      <c r="S57" s="1" t="s">
        <v>107</v>
      </c>
      <c r="T57" s="1" t="s">
        <v>108</v>
      </c>
      <c r="U57" s="1" t="s">
        <v>123</v>
      </c>
      <c r="V57" s="1" t="s">
        <v>65</v>
      </c>
      <c r="W57" s="1" t="s">
        <v>124</v>
      </c>
      <c r="X57" s="1" t="s">
        <v>66</v>
      </c>
      <c r="Y57" s="1" t="s">
        <v>129</v>
      </c>
      <c r="Z57" s="1" t="s">
        <v>71</v>
      </c>
      <c r="AA57" s="1"/>
      <c r="AB57" s="1"/>
      <c r="AC57" s="1"/>
      <c r="AD57" s="1"/>
      <c r="AE57" s="5">
        <v>0</v>
      </c>
      <c r="AF57" s="5">
        <v>0</v>
      </c>
      <c r="AG57" s="5">
        <v>-8601600</v>
      </c>
      <c r="AH57" s="5">
        <v>-7311360</v>
      </c>
      <c r="AI57" s="5">
        <v>-8601600</v>
      </c>
      <c r="AJ57" s="5">
        <v>-7311360</v>
      </c>
      <c r="AK57" s="5">
        <v>0</v>
      </c>
      <c r="AL57" s="5">
        <v>-6400000</v>
      </c>
      <c r="AM57" s="5">
        <v>-10752000</v>
      </c>
      <c r="AN57" s="5">
        <v>0</v>
      </c>
      <c r="AO57" s="5">
        <v>-10752000</v>
      </c>
      <c r="AP57" s="5">
        <v>-7680000</v>
      </c>
      <c r="AQ57" s="5"/>
      <c r="AR57" s="4"/>
      <c r="AV57">
        <v>0</v>
      </c>
      <c r="BC57"/>
      <c r="BD57"/>
      <c r="BE57"/>
      <c r="BF57"/>
      <c r="BG57"/>
      <c r="BH57"/>
      <c r="BI57"/>
      <c r="BJ57"/>
      <c r="BK57"/>
      <c r="BL57"/>
      <c r="BM57"/>
    </row>
    <row r="58" spans="1:65" x14ac:dyDescent="0.25">
      <c r="A58" s="1" t="s">
        <v>97</v>
      </c>
      <c r="B58" s="1" t="s">
        <v>98</v>
      </c>
      <c r="C58" s="1" t="s">
        <v>99</v>
      </c>
      <c r="D58" s="1" t="s">
        <v>100</v>
      </c>
      <c r="E58" s="1" t="s">
        <v>101</v>
      </c>
      <c r="F58" s="1" t="s">
        <v>102</v>
      </c>
      <c r="G58" s="1" t="s">
        <v>103</v>
      </c>
      <c r="H58" s="1" t="s">
        <v>104</v>
      </c>
      <c r="I58" s="1" t="s">
        <v>105</v>
      </c>
      <c r="J58" s="1" t="s">
        <v>139</v>
      </c>
      <c r="K58" s="1" t="s">
        <v>140</v>
      </c>
      <c r="L58" s="1" t="s">
        <v>141</v>
      </c>
      <c r="M58" s="1"/>
      <c r="N58" s="1"/>
      <c r="O58" s="1" t="s">
        <v>106</v>
      </c>
      <c r="P58" s="1"/>
      <c r="Q58" s="1"/>
      <c r="R58" s="1" t="s">
        <v>106</v>
      </c>
      <c r="S58" s="1" t="s">
        <v>107</v>
      </c>
      <c r="T58" s="1" t="s">
        <v>108</v>
      </c>
      <c r="U58" s="1" t="s">
        <v>109</v>
      </c>
      <c r="V58" s="1" t="s">
        <v>55</v>
      </c>
      <c r="W58" s="1" t="s">
        <v>110</v>
      </c>
      <c r="X58" s="1" t="s">
        <v>58</v>
      </c>
      <c r="Y58" s="1"/>
      <c r="Z58" s="1"/>
      <c r="AA58" s="1"/>
      <c r="AB58" s="1"/>
      <c r="AC58" s="1"/>
      <c r="AD58" s="1"/>
      <c r="AE58" s="5">
        <v>0</v>
      </c>
      <c r="AF58" s="5">
        <v>0</v>
      </c>
      <c r="AG58" s="5">
        <v>860160</v>
      </c>
      <c r="AH58" s="5">
        <v>731136</v>
      </c>
      <c r="AI58" s="5">
        <v>860160</v>
      </c>
      <c r="AJ58" s="5">
        <v>731136</v>
      </c>
      <c r="AK58" s="5">
        <v>0</v>
      </c>
      <c r="AL58" s="5">
        <v>640000</v>
      </c>
      <c r="AM58" s="5">
        <v>1075200</v>
      </c>
      <c r="AN58" s="5">
        <v>0</v>
      </c>
      <c r="AO58" s="5">
        <v>1075200</v>
      </c>
      <c r="AP58" s="5">
        <v>768000</v>
      </c>
      <c r="AQ58" s="5"/>
      <c r="AR58" s="4"/>
      <c r="AV58">
        <v>0</v>
      </c>
      <c r="BC58"/>
      <c r="BD58"/>
      <c r="BE58"/>
      <c r="BF58"/>
      <c r="BG58"/>
      <c r="BH58"/>
      <c r="BI58"/>
      <c r="BJ58"/>
      <c r="BK58"/>
      <c r="BL58"/>
      <c r="BM58"/>
    </row>
    <row r="59" spans="1:65" x14ac:dyDescent="0.25">
      <c r="A59" s="1" t="s">
        <v>97</v>
      </c>
      <c r="B59" s="1" t="s">
        <v>98</v>
      </c>
      <c r="C59" s="1" t="s">
        <v>99</v>
      </c>
      <c r="D59" s="1" t="s">
        <v>100</v>
      </c>
      <c r="E59" s="1" t="s">
        <v>101</v>
      </c>
      <c r="F59" s="1" t="s">
        <v>102</v>
      </c>
      <c r="G59" s="1" t="s">
        <v>103</v>
      </c>
      <c r="H59" s="1" t="s">
        <v>104</v>
      </c>
      <c r="I59" s="1" t="s">
        <v>105</v>
      </c>
      <c r="J59" s="1" t="s">
        <v>139</v>
      </c>
      <c r="K59" s="1" t="s">
        <v>140</v>
      </c>
      <c r="L59" s="1" t="s">
        <v>141</v>
      </c>
      <c r="M59" s="1"/>
      <c r="N59" s="1"/>
      <c r="O59" s="1" t="s">
        <v>106</v>
      </c>
      <c r="P59" s="1"/>
      <c r="Q59" s="1"/>
      <c r="R59" s="1" t="s">
        <v>106</v>
      </c>
      <c r="S59" s="1" t="s">
        <v>107</v>
      </c>
      <c r="T59" s="1" t="s">
        <v>108</v>
      </c>
      <c r="U59" s="1" t="s">
        <v>109</v>
      </c>
      <c r="V59" s="1" t="s">
        <v>55</v>
      </c>
      <c r="W59" s="1" t="s">
        <v>121</v>
      </c>
      <c r="X59" s="1" t="s">
        <v>60</v>
      </c>
      <c r="Y59" s="1"/>
      <c r="Z59" s="1"/>
      <c r="AA59" s="1"/>
      <c r="AB59" s="1"/>
      <c r="AC59" s="1"/>
      <c r="AD59" s="1"/>
      <c r="AE59" s="5">
        <v>0</v>
      </c>
      <c r="AF59" s="5">
        <v>0</v>
      </c>
      <c r="AG59" s="5">
        <v>3655680</v>
      </c>
      <c r="AH59" s="5">
        <v>3107328</v>
      </c>
      <c r="AI59" s="5">
        <v>3655680</v>
      </c>
      <c r="AJ59" s="5">
        <v>3107328</v>
      </c>
      <c r="AK59" s="5">
        <v>0</v>
      </c>
      <c r="AL59" s="5">
        <v>2720000</v>
      </c>
      <c r="AM59" s="5">
        <v>4569600</v>
      </c>
      <c r="AN59" s="5">
        <v>0</v>
      </c>
      <c r="AO59" s="5">
        <v>4569600</v>
      </c>
      <c r="AP59" s="5">
        <v>3264000</v>
      </c>
      <c r="AQ59" s="5"/>
      <c r="AR59" s="4"/>
      <c r="AV59">
        <v>0</v>
      </c>
      <c r="BC59"/>
      <c r="BD59"/>
      <c r="BE59"/>
      <c r="BF59"/>
      <c r="BG59"/>
      <c r="BH59"/>
      <c r="BI59"/>
      <c r="BJ59"/>
      <c r="BK59"/>
      <c r="BL59"/>
      <c r="BM59"/>
    </row>
    <row r="60" spans="1:65" x14ac:dyDescent="0.25">
      <c r="A60" s="1" t="s">
        <v>97</v>
      </c>
      <c r="B60" s="1" t="s">
        <v>98</v>
      </c>
      <c r="C60" s="1" t="s">
        <v>99</v>
      </c>
      <c r="D60" s="1" t="s">
        <v>100</v>
      </c>
      <c r="E60" s="1" t="s">
        <v>101</v>
      </c>
      <c r="F60" s="1" t="s">
        <v>102</v>
      </c>
      <c r="G60" s="1" t="s">
        <v>103</v>
      </c>
      <c r="H60" s="1" t="s">
        <v>104</v>
      </c>
      <c r="I60" s="1" t="s">
        <v>105</v>
      </c>
      <c r="J60" s="1" t="s">
        <v>139</v>
      </c>
      <c r="K60" s="1" t="s">
        <v>140</v>
      </c>
      <c r="L60" s="1" t="s">
        <v>141</v>
      </c>
      <c r="M60" s="1"/>
      <c r="N60" s="1"/>
      <c r="O60" s="1" t="s">
        <v>106</v>
      </c>
      <c r="P60" s="1"/>
      <c r="Q60" s="1"/>
      <c r="R60" s="1" t="s">
        <v>106</v>
      </c>
      <c r="S60" s="1" t="s">
        <v>107</v>
      </c>
      <c r="T60" s="1" t="s">
        <v>108</v>
      </c>
      <c r="U60" s="1" t="s">
        <v>123</v>
      </c>
      <c r="V60" s="1" t="s">
        <v>65</v>
      </c>
      <c r="W60" s="1" t="s">
        <v>124</v>
      </c>
      <c r="X60" s="1" t="s">
        <v>66</v>
      </c>
      <c r="Y60" s="1" t="s">
        <v>125</v>
      </c>
      <c r="Z60" s="1" t="s">
        <v>126</v>
      </c>
      <c r="AA60" s="1"/>
      <c r="AB60" s="1"/>
      <c r="AC60" s="1"/>
      <c r="AD60" s="1"/>
      <c r="AE60" s="5">
        <v>0</v>
      </c>
      <c r="AF60" s="5">
        <v>0</v>
      </c>
      <c r="AG60" s="5">
        <v>-268800</v>
      </c>
      <c r="AH60" s="5">
        <v>-228480</v>
      </c>
      <c r="AI60" s="5">
        <v>-268800</v>
      </c>
      <c r="AJ60" s="5">
        <v>-228480</v>
      </c>
      <c r="AK60" s="5">
        <v>0</v>
      </c>
      <c r="AL60" s="5">
        <v>-200000</v>
      </c>
      <c r="AM60" s="5">
        <v>-336000</v>
      </c>
      <c r="AN60" s="5">
        <v>0</v>
      </c>
      <c r="AO60" s="5">
        <v>-336000</v>
      </c>
      <c r="AP60" s="5">
        <v>-240000</v>
      </c>
      <c r="AQ60" s="5"/>
      <c r="AR60" s="4"/>
      <c r="AV60">
        <v>0</v>
      </c>
      <c r="BC60"/>
      <c r="BD60"/>
      <c r="BE60"/>
      <c r="BF60"/>
      <c r="BG60"/>
      <c r="BH60"/>
      <c r="BI60"/>
      <c r="BJ60"/>
      <c r="BK60"/>
      <c r="BL60"/>
      <c r="BM60"/>
    </row>
    <row r="61" spans="1:65" x14ac:dyDescent="0.25">
      <c r="A61" s="1" t="s">
        <v>97</v>
      </c>
      <c r="B61" s="1" t="s">
        <v>98</v>
      </c>
      <c r="C61" s="1" t="s">
        <v>99</v>
      </c>
      <c r="D61" s="1" t="s">
        <v>100</v>
      </c>
      <c r="E61" s="1" t="s">
        <v>101</v>
      </c>
      <c r="F61" s="1" t="s">
        <v>102</v>
      </c>
      <c r="G61" s="1" t="s">
        <v>103</v>
      </c>
      <c r="H61" s="1" t="s">
        <v>104</v>
      </c>
      <c r="I61" s="1" t="s">
        <v>105</v>
      </c>
      <c r="J61" s="1" t="s">
        <v>139</v>
      </c>
      <c r="K61" s="1" t="s">
        <v>140</v>
      </c>
      <c r="L61" s="1" t="s">
        <v>141</v>
      </c>
      <c r="M61" s="1"/>
      <c r="N61" s="1"/>
      <c r="O61" s="1" t="s">
        <v>106</v>
      </c>
      <c r="P61" s="1"/>
      <c r="Q61" s="1"/>
      <c r="R61" s="1" t="s">
        <v>106</v>
      </c>
      <c r="S61" s="1" t="s">
        <v>107</v>
      </c>
      <c r="T61" s="1" t="s">
        <v>108</v>
      </c>
      <c r="U61" s="1" t="s">
        <v>123</v>
      </c>
      <c r="V61" s="1" t="s">
        <v>65</v>
      </c>
      <c r="W61" s="1" t="s">
        <v>124</v>
      </c>
      <c r="X61" s="1" t="s">
        <v>66</v>
      </c>
      <c r="Y61" s="1" t="s">
        <v>127</v>
      </c>
      <c r="Z61" s="1" t="s">
        <v>128</v>
      </c>
      <c r="AA61" s="1"/>
      <c r="AB61" s="1"/>
      <c r="AC61" s="1"/>
      <c r="AD61" s="1"/>
      <c r="AE61" s="5">
        <v>0</v>
      </c>
      <c r="AF61" s="5">
        <v>0</v>
      </c>
      <c r="AG61" s="5">
        <v>-268800</v>
      </c>
      <c r="AH61" s="5">
        <v>-228480</v>
      </c>
      <c r="AI61" s="5">
        <v>-268800</v>
      </c>
      <c r="AJ61" s="5">
        <v>-228480</v>
      </c>
      <c r="AK61" s="5">
        <v>0</v>
      </c>
      <c r="AL61" s="5">
        <v>-200000</v>
      </c>
      <c r="AM61" s="5">
        <v>-336000</v>
      </c>
      <c r="AN61" s="5">
        <v>0</v>
      </c>
      <c r="AO61" s="5">
        <v>-336000</v>
      </c>
      <c r="AP61" s="5">
        <v>-240000</v>
      </c>
      <c r="AQ61" s="5"/>
      <c r="AR61" s="4"/>
      <c r="AV61">
        <v>0</v>
      </c>
      <c r="BC61"/>
      <c r="BD61"/>
      <c r="BE61"/>
      <c r="BF61"/>
      <c r="BG61"/>
      <c r="BH61"/>
      <c r="BI61"/>
      <c r="BJ61"/>
      <c r="BK61"/>
      <c r="BL61"/>
      <c r="BM61"/>
    </row>
    <row r="62" spans="1:65" x14ac:dyDescent="0.25">
      <c r="A62" s="1" t="s">
        <v>97</v>
      </c>
      <c r="B62" s="1" t="s">
        <v>98</v>
      </c>
      <c r="C62" s="1" t="s">
        <v>99</v>
      </c>
      <c r="D62" s="1" t="s">
        <v>100</v>
      </c>
      <c r="E62" s="1" t="s">
        <v>101</v>
      </c>
      <c r="F62" s="1" t="s">
        <v>102</v>
      </c>
      <c r="G62" s="1" t="s">
        <v>103</v>
      </c>
      <c r="H62" s="1" t="s">
        <v>104</v>
      </c>
      <c r="I62" s="1" t="s">
        <v>105</v>
      </c>
      <c r="J62" s="1" t="s">
        <v>139</v>
      </c>
      <c r="K62" s="1" t="s">
        <v>140</v>
      </c>
      <c r="L62" s="1" t="s">
        <v>141</v>
      </c>
      <c r="M62" s="1"/>
      <c r="N62" s="1"/>
      <c r="O62" s="1" t="s">
        <v>106</v>
      </c>
      <c r="P62" s="1"/>
      <c r="Q62" s="1"/>
      <c r="R62" s="1" t="s">
        <v>106</v>
      </c>
      <c r="S62" s="1" t="s">
        <v>107</v>
      </c>
      <c r="T62" s="1" t="s">
        <v>108</v>
      </c>
      <c r="U62" s="1" t="s">
        <v>123</v>
      </c>
      <c r="V62" s="1" t="s">
        <v>65</v>
      </c>
      <c r="W62" s="1" t="s">
        <v>124</v>
      </c>
      <c r="X62" s="1" t="s">
        <v>66</v>
      </c>
      <c r="Y62" s="1" t="s">
        <v>129</v>
      </c>
      <c r="Z62" s="1" t="s">
        <v>71</v>
      </c>
      <c r="AA62" s="1"/>
      <c r="AB62" s="1"/>
      <c r="AC62" s="1"/>
      <c r="AD62" s="1"/>
      <c r="AE62" s="5">
        <v>0</v>
      </c>
      <c r="AF62" s="5">
        <v>0</v>
      </c>
      <c r="AG62" s="5">
        <v>-4300800</v>
      </c>
      <c r="AH62" s="5">
        <v>-3655680</v>
      </c>
      <c r="AI62" s="5">
        <v>-4300800</v>
      </c>
      <c r="AJ62" s="5">
        <v>-3655680</v>
      </c>
      <c r="AK62" s="5">
        <v>0</v>
      </c>
      <c r="AL62" s="5">
        <v>-3200000</v>
      </c>
      <c r="AM62" s="5">
        <v>-5376000</v>
      </c>
      <c r="AN62" s="5">
        <v>0</v>
      </c>
      <c r="AO62" s="5">
        <v>-5376000</v>
      </c>
      <c r="AP62" s="5">
        <v>-3840000</v>
      </c>
      <c r="AQ62" s="5"/>
      <c r="AR62" s="4"/>
      <c r="AV62">
        <v>0</v>
      </c>
      <c r="BC62"/>
      <c r="BD62"/>
      <c r="BE62"/>
      <c r="BF62"/>
      <c r="BG62"/>
      <c r="BH62"/>
      <c r="BI62"/>
      <c r="BJ62"/>
      <c r="BK62"/>
      <c r="BL62"/>
      <c r="BM62"/>
    </row>
    <row r="63" spans="1:65" x14ac:dyDescent="0.25">
      <c r="A63" s="1" t="s">
        <v>97</v>
      </c>
      <c r="B63" s="1" t="s">
        <v>98</v>
      </c>
      <c r="C63" s="1" t="s">
        <v>99</v>
      </c>
      <c r="D63" s="1" t="s">
        <v>100</v>
      </c>
      <c r="E63" s="1" t="s">
        <v>101</v>
      </c>
      <c r="F63" s="1" t="s">
        <v>102</v>
      </c>
      <c r="G63" s="1" t="s">
        <v>103</v>
      </c>
      <c r="H63" s="1" t="s">
        <v>104</v>
      </c>
      <c r="I63" s="1" t="s">
        <v>105</v>
      </c>
      <c r="J63" s="1" t="s">
        <v>142</v>
      </c>
      <c r="K63" s="1" t="s">
        <v>143</v>
      </c>
      <c r="L63" s="1" t="s">
        <v>144</v>
      </c>
      <c r="M63" s="1"/>
      <c r="N63" s="1"/>
      <c r="O63" s="1" t="s">
        <v>106</v>
      </c>
      <c r="P63" s="1"/>
      <c r="Q63" s="1"/>
      <c r="R63" s="1" t="s">
        <v>106</v>
      </c>
      <c r="S63" s="1" t="s">
        <v>107</v>
      </c>
      <c r="T63" s="1" t="s">
        <v>108</v>
      </c>
      <c r="U63" s="1" t="s">
        <v>109</v>
      </c>
      <c r="V63" s="1" t="s">
        <v>55</v>
      </c>
      <c r="W63" s="1" t="s">
        <v>110</v>
      </c>
      <c r="X63" s="1" t="s">
        <v>58</v>
      </c>
      <c r="Y63" s="1"/>
      <c r="Z63" s="1"/>
      <c r="AA63" s="1"/>
      <c r="AB63" s="1"/>
      <c r="AC63" s="1"/>
      <c r="AD63" s="1"/>
      <c r="AE63" s="5">
        <v>0</v>
      </c>
      <c r="AF63" s="5">
        <v>0</v>
      </c>
      <c r="AG63" s="5">
        <v>860160</v>
      </c>
      <c r="AH63" s="5">
        <v>731136</v>
      </c>
      <c r="AI63" s="5">
        <v>860160</v>
      </c>
      <c r="AJ63" s="5">
        <v>731136</v>
      </c>
      <c r="AK63" s="5">
        <v>0</v>
      </c>
      <c r="AL63" s="5">
        <v>640000</v>
      </c>
      <c r="AM63" s="5">
        <v>1075200</v>
      </c>
      <c r="AN63" s="5">
        <v>0</v>
      </c>
      <c r="AO63" s="5">
        <v>1075200</v>
      </c>
      <c r="AP63" s="5">
        <v>768000</v>
      </c>
      <c r="AQ63" s="5"/>
      <c r="AR63" s="4"/>
      <c r="AV63">
        <v>0</v>
      </c>
      <c r="BC63"/>
      <c r="BD63"/>
      <c r="BE63"/>
      <c r="BF63"/>
      <c r="BG63"/>
      <c r="BH63"/>
      <c r="BI63"/>
      <c r="BJ63"/>
      <c r="BK63"/>
      <c r="BL63"/>
      <c r="BM63"/>
    </row>
    <row r="64" spans="1:65" x14ac:dyDescent="0.25">
      <c r="A64" s="1" t="s">
        <v>97</v>
      </c>
      <c r="B64" s="1" t="s">
        <v>98</v>
      </c>
      <c r="C64" s="1" t="s">
        <v>99</v>
      </c>
      <c r="D64" s="1" t="s">
        <v>100</v>
      </c>
      <c r="E64" s="1" t="s">
        <v>101</v>
      </c>
      <c r="F64" s="1" t="s">
        <v>102</v>
      </c>
      <c r="G64" s="1" t="s">
        <v>103</v>
      </c>
      <c r="H64" s="1" t="s">
        <v>104</v>
      </c>
      <c r="I64" s="1" t="s">
        <v>105</v>
      </c>
      <c r="J64" s="1" t="s">
        <v>142</v>
      </c>
      <c r="K64" s="1" t="s">
        <v>143</v>
      </c>
      <c r="L64" s="1" t="s">
        <v>144</v>
      </c>
      <c r="M64" s="1"/>
      <c r="N64" s="1"/>
      <c r="O64" s="1" t="s">
        <v>106</v>
      </c>
      <c r="P64" s="1"/>
      <c r="Q64" s="1"/>
      <c r="R64" s="1" t="s">
        <v>106</v>
      </c>
      <c r="S64" s="1" t="s">
        <v>107</v>
      </c>
      <c r="T64" s="1" t="s">
        <v>108</v>
      </c>
      <c r="U64" s="1" t="s">
        <v>109</v>
      </c>
      <c r="V64" s="1" t="s">
        <v>55</v>
      </c>
      <c r="W64" s="1" t="s">
        <v>121</v>
      </c>
      <c r="X64" s="1" t="s">
        <v>60</v>
      </c>
      <c r="Y64" s="1"/>
      <c r="Z64" s="1"/>
      <c r="AA64" s="1"/>
      <c r="AB64" s="1"/>
      <c r="AC64" s="1"/>
      <c r="AD64" s="1"/>
      <c r="AE64" s="5">
        <v>0</v>
      </c>
      <c r="AF64" s="5">
        <v>0</v>
      </c>
      <c r="AG64" s="5">
        <v>3655680</v>
      </c>
      <c r="AH64" s="5">
        <v>3107328</v>
      </c>
      <c r="AI64" s="5">
        <v>3655680</v>
      </c>
      <c r="AJ64" s="5">
        <v>3107328</v>
      </c>
      <c r="AK64" s="5">
        <v>0</v>
      </c>
      <c r="AL64" s="5">
        <v>2720000</v>
      </c>
      <c r="AM64" s="5">
        <v>4569600</v>
      </c>
      <c r="AN64" s="5">
        <v>0</v>
      </c>
      <c r="AO64" s="5">
        <v>4569600</v>
      </c>
      <c r="AP64" s="5">
        <v>3264000</v>
      </c>
      <c r="AQ64" s="5"/>
      <c r="AR64" s="4"/>
      <c r="AV64">
        <v>0</v>
      </c>
      <c r="BC64"/>
      <c r="BD64"/>
      <c r="BE64"/>
      <c r="BF64"/>
      <c r="BG64"/>
      <c r="BH64"/>
      <c r="BI64"/>
      <c r="BJ64"/>
      <c r="BK64"/>
      <c r="BL64"/>
      <c r="BM64"/>
    </row>
    <row r="65" spans="1:65" x14ac:dyDescent="0.25">
      <c r="A65" s="1" t="s">
        <v>97</v>
      </c>
      <c r="B65" s="1" t="s">
        <v>98</v>
      </c>
      <c r="C65" s="1" t="s">
        <v>99</v>
      </c>
      <c r="D65" s="1" t="s">
        <v>100</v>
      </c>
      <c r="E65" s="1" t="s">
        <v>101</v>
      </c>
      <c r="F65" s="1" t="s">
        <v>102</v>
      </c>
      <c r="G65" s="1" t="s">
        <v>103</v>
      </c>
      <c r="H65" s="1" t="s">
        <v>104</v>
      </c>
      <c r="I65" s="1" t="s">
        <v>105</v>
      </c>
      <c r="J65" s="1" t="s">
        <v>142</v>
      </c>
      <c r="K65" s="1" t="s">
        <v>143</v>
      </c>
      <c r="L65" s="1" t="s">
        <v>144</v>
      </c>
      <c r="M65" s="1"/>
      <c r="N65" s="1"/>
      <c r="O65" s="1" t="s">
        <v>106</v>
      </c>
      <c r="P65" s="1"/>
      <c r="Q65" s="1"/>
      <c r="R65" s="1" t="s">
        <v>106</v>
      </c>
      <c r="S65" s="1" t="s">
        <v>107</v>
      </c>
      <c r="T65" s="1" t="s">
        <v>108</v>
      </c>
      <c r="U65" s="1" t="s">
        <v>123</v>
      </c>
      <c r="V65" s="1" t="s">
        <v>65</v>
      </c>
      <c r="W65" s="1" t="s">
        <v>124</v>
      </c>
      <c r="X65" s="1" t="s">
        <v>66</v>
      </c>
      <c r="Y65" s="1" t="s">
        <v>125</v>
      </c>
      <c r="Z65" s="1" t="s">
        <v>126</v>
      </c>
      <c r="AA65" s="1"/>
      <c r="AB65" s="1"/>
      <c r="AC65" s="1"/>
      <c r="AD65" s="1"/>
      <c r="AE65" s="5">
        <v>0</v>
      </c>
      <c r="AF65" s="5">
        <v>0</v>
      </c>
      <c r="AG65" s="5">
        <v>-268800</v>
      </c>
      <c r="AH65" s="5">
        <v>-228480</v>
      </c>
      <c r="AI65" s="5">
        <v>-268800</v>
      </c>
      <c r="AJ65" s="5">
        <v>-228480</v>
      </c>
      <c r="AK65" s="5">
        <v>0</v>
      </c>
      <c r="AL65" s="5">
        <v>-200000</v>
      </c>
      <c r="AM65" s="5">
        <v>-336000</v>
      </c>
      <c r="AN65" s="5">
        <v>0</v>
      </c>
      <c r="AO65" s="5">
        <v>-336000</v>
      </c>
      <c r="AP65" s="5">
        <v>-240000</v>
      </c>
      <c r="AQ65" s="5"/>
      <c r="AR65" s="4"/>
      <c r="AV65">
        <v>0</v>
      </c>
      <c r="BC65"/>
      <c r="BD65"/>
      <c r="BE65"/>
      <c r="BF65"/>
      <c r="BG65"/>
      <c r="BH65"/>
      <c r="BI65"/>
      <c r="BJ65"/>
      <c r="BK65"/>
      <c r="BL65"/>
      <c r="BM65"/>
    </row>
    <row r="66" spans="1:65" x14ac:dyDescent="0.25">
      <c r="A66" s="1" t="s">
        <v>97</v>
      </c>
      <c r="B66" s="1" t="s">
        <v>98</v>
      </c>
      <c r="C66" s="1" t="s">
        <v>99</v>
      </c>
      <c r="D66" s="1" t="s">
        <v>100</v>
      </c>
      <c r="E66" s="1" t="s">
        <v>101</v>
      </c>
      <c r="F66" s="1" t="s">
        <v>102</v>
      </c>
      <c r="G66" s="1" t="s">
        <v>103</v>
      </c>
      <c r="H66" s="1" t="s">
        <v>104</v>
      </c>
      <c r="I66" s="1" t="s">
        <v>105</v>
      </c>
      <c r="J66" s="1" t="s">
        <v>142</v>
      </c>
      <c r="K66" s="1" t="s">
        <v>143</v>
      </c>
      <c r="L66" s="1" t="s">
        <v>144</v>
      </c>
      <c r="M66" s="1"/>
      <c r="N66" s="1"/>
      <c r="O66" s="1" t="s">
        <v>106</v>
      </c>
      <c r="P66" s="1"/>
      <c r="Q66" s="1"/>
      <c r="R66" s="1" t="s">
        <v>106</v>
      </c>
      <c r="S66" s="1" t="s">
        <v>107</v>
      </c>
      <c r="T66" s="1" t="s">
        <v>108</v>
      </c>
      <c r="U66" s="1" t="s">
        <v>123</v>
      </c>
      <c r="V66" s="1" t="s">
        <v>65</v>
      </c>
      <c r="W66" s="1" t="s">
        <v>124</v>
      </c>
      <c r="X66" s="1" t="s">
        <v>66</v>
      </c>
      <c r="Y66" s="1" t="s">
        <v>127</v>
      </c>
      <c r="Z66" s="1" t="s">
        <v>128</v>
      </c>
      <c r="AA66" s="1"/>
      <c r="AB66" s="1"/>
      <c r="AC66" s="1"/>
      <c r="AD66" s="1"/>
      <c r="AE66" s="5">
        <v>0</v>
      </c>
      <c r="AF66" s="5">
        <v>0</v>
      </c>
      <c r="AG66" s="5">
        <v>-268800</v>
      </c>
      <c r="AH66" s="5">
        <v>-228480</v>
      </c>
      <c r="AI66" s="5">
        <v>-268800</v>
      </c>
      <c r="AJ66" s="5">
        <v>-228480</v>
      </c>
      <c r="AK66" s="5">
        <v>0</v>
      </c>
      <c r="AL66" s="5">
        <v>-200000</v>
      </c>
      <c r="AM66" s="5">
        <v>-336000</v>
      </c>
      <c r="AN66" s="5">
        <v>0</v>
      </c>
      <c r="AO66" s="5">
        <v>-336000</v>
      </c>
      <c r="AP66" s="5">
        <v>-240000</v>
      </c>
      <c r="AQ66" s="5"/>
      <c r="AR66" s="4"/>
      <c r="AV66">
        <v>0</v>
      </c>
      <c r="BC66"/>
      <c r="BD66"/>
      <c r="BE66"/>
      <c r="BF66"/>
      <c r="BG66"/>
      <c r="BH66"/>
      <c r="BI66"/>
      <c r="BJ66"/>
      <c r="BK66"/>
      <c r="BL66"/>
      <c r="BM66"/>
    </row>
    <row r="67" spans="1:65" x14ac:dyDescent="0.25">
      <c r="A67" s="1" t="s">
        <v>97</v>
      </c>
      <c r="B67" s="1" t="s">
        <v>98</v>
      </c>
      <c r="C67" s="1" t="s">
        <v>99</v>
      </c>
      <c r="D67" s="1" t="s">
        <v>100</v>
      </c>
      <c r="E67" s="1" t="s">
        <v>101</v>
      </c>
      <c r="F67" s="1" t="s">
        <v>102</v>
      </c>
      <c r="G67" s="1" t="s">
        <v>103</v>
      </c>
      <c r="H67" s="1" t="s">
        <v>104</v>
      </c>
      <c r="I67" s="1" t="s">
        <v>105</v>
      </c>
      <c r="J67" s="1" t="s">
        <v>142</v>
      </c>
      <c r="K67" s="1" t="s">
        <v>143</v>
      </c>
      <c r="L67" s="1" t="s">
        <v>144</v>
      </c>
      <c r="M67" s="1"/>
      <c r="N67" s="1"/>
      <c r="O67" s="1" t="s">
        <v>106</v>
      </c>
      <c r="P67" s="1"/>
      <c r="Q67" s="1"/>
      <c r="R67" s="1" t="s">
        <v>106</v>
      </c>
      <c r="S67" s="1" t="s">
        <v>107</v>
      </c>
      <c r="T67" s="1" t="s">
        <v>108</v>
      </c>
      <c r="U67" s="1" t="s">
        <v>123</v>
      </c>
      <c r="V67" s="1" t="s">
        <v>65</v>
      </c>
      <c r="W67" s="1" t="s">
        <v>124</v>
      </c>
      <c r="X67" s="1" t="s">
        <v>66</v>
      </c>
      <c r="Y67" s="1" t="s">
        <v>129</v>
      </c>
      <c r="Z67" s="1" t="s">
        <v>71</v>
      </c>
      <c r="AA67" s="1"/>
      <c r="AB67" s="1"/>
      <c r="AC67" s="1"/>
      <c r="AD67" s="1"/>
      <c r="AE67" s="5">
        <v>0</v>
      </c>
      <c r="AF67" s="5">
        <v>0</v>
      </c>
      <c r="AG67" s="5">
        <v>-4300800</v>
      </c>
      <c r="AH67" s="5">
        <v>-3655680</v>
      </c>
      <c r="AI67" s="5">
        <v>-4300800</v>
      </c>
      <c r="AJ67" s="5">
        <v>-3655680</v>
      </c>
      <c r="AK67" s="5">
        <v>0</v>
      </c>
      <c r="AL67" s="5">
        <v>-3200000</v>
      </c>
      <c r="AM67" s="5">
        <v>-5376000</v>
      </c>
      <c r="AN67" s="5">
        <v>0</v>
      </c>
      <c r="AO67" s="5">
        <v>-5376000</v>
      </c>
      <c r="AP67" s="5">
        <v>-3840000</v>
      </c>
      <c r="AQ67" s="5"/>
      <c r="AR67" s="4"/>
      <c r="AV67">
        <v>0</v>
      </c>
      <c r="BC67"/>
      <c r="BD67"/>
      <c r="BE67"/>
      <c r="BF67"/>
      <c r="BG67"/>
      <c r="BH67"/>
      <c r="BI67"/>
      <c r="BJ67"/>
      <c r="BK67"/>
      <c r="BL67"/>
      <c r="BM67"/>
    </row>
    <row r="68" spans="1:65" x14ac:dyDescent="0.25">
      <c r="A68" s="1" t="s">
        <v>97</v>
      </c>
      <c r="B68" s="1" t="s">
        <v>98</v>
      </c>
      <c r="C68" s="1" t="s">
        <v>99</v>
      </c>
      <c r="D68" s="1" t="s">
        <v>100</v>
      </c>
      <c r="E68" s="1" t="s">
        <v>101</v>
      </c>
      <c r="F68" s="1" t="s">
        <v>102</v>
      </c>
      <c r="G68" s="1" t="s">
        <v>160</v>
      </c>
      <c r="H68" s="1" t="s">
        <v>161</v>
      </c>
      <c r="I68" s="1" t="s">
        <v>162</v>
      </c>
      <c r="J68" s="1"/>
      <c r="K68" s="1"/>
      <c r="L68" s="1" t="s">
        <v>106</v>
      </c>
      <c r="M68" s="1"/>
      <c r="N68" s="1"/>
      <c r="O68" s="1" t="s">
        <v>106</v>
      </c>
      <c r="P68" s="1"/>
      <c r="Q68" s="1"/>
      <c r="R68" s="1" t="s">
        <v>106</v>
      </c>
      <c r="S68" s="1" t="s">
        <v>107</v>
      </c>
      <c r="T68" s="1" t="s">
        <v>108</v>
      </c>
      <c r="U68" s="1" t="s">
        <v>109</v>
      </c>
      <c r="V68" s="1" t="s">
        <v>55</v>
      </c>
      <c r="W68" s="1" t="s">
        <v>148</v>
      </c>
      <c r="X68" s="1" t="s">
        <v>61</v>
      </c>
      <c r="Y68" s="1"/>
      <c r="Z68" s="1"/>
      <c r="AA68" s="1"/>
      <c r="AB68" s="1"/>
      <c r="AC68" s="1"/>
      <c r="AD68" s="1"/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400000</v>
      </c>
      <c r="AM68" s="5">
        <v>0</v>
      </c>
      <c r="AN68" s="5">
        <v>0</v>
      </c>
      <c r="AO68" s="5">
        <v>0</v>
      </c>
      <c r="AP68" s="5">
        <v>0</v>
      </c>
      <c r="AQ68" s="5"/>
      <c r="AR68" s="4"/>
      <c r="AV68">
        <v>0</v>
      </c>
      <c r="BC68"/>
      <c r="BD68"/>
      <c r="BE68"/>
      <c r="BF68"/>
      <c r="BG68"/>
      <c r="BH68"/>
      <c r="BI68"/>
      <c r="BJ68"/>
      <c r="BK68"/>
      <c r="BL68"/>
      <c r="BM68"/>
    </row>
    <row r="69" spans="1:65" x14ac:dyDescent="0.25">
      <c r="A69" s="1" t="s">
        <v>97</v>
      </c>
      <c r="B69" s="1" t="s">
        <v>98</v>
      </c>
      <c r="C69" s="1" t="s">
        <v>99</v>
      </c>
      <c r="D69" s="1" t="s">
        <v>100</v>
      </c>
      <c r="E69" s="1" t="s">
        <v>101</v>
      </c>
      <c r="F69" s="1" t="s">
        <v>102</v>
      </c>
      <c r="G69" s="1" t="s">
        <v>160</v>
      </c>
      <c r="H69" s="1" t="s">
        <v>161</v>
      </c>
      <c r="I69" s="1" t="s">
        <v>162</v>
      </c>
      <c r="J69" s="1" t="s">
        <v>163</v>
      </c>
      <c r="K69" s="1" t="s">
        <v>134</v>
      </c>
      <c r="L69" s="1" t="s">
        <v>164</v>
      </c>
      <c r="M69" s="1"/>
      <c r="N69" s="1"/>
      <c r="O69" s="1" t="s">
        <v>106</v>
      </c>
      <c r="P69" s="1"/>
      <c r="Q69" s="1"/>
      <c r="R69" s="1" t="s">
        <v>106</v>
      </c>
      <c r="S69" s="1" t="s">
        <v>107</v>
      </c>
      <c r="T69" s="1" t="s">
        <v>108</v>
      </c>
      <c r="U69" s="1" t="s">
        <v>109</v>
      </c>
      <c r="V69" s="1" t="s">
        <v>55</v>
      </c>
      <c r="W69" s="1" t="s">
        <v>110</v>
      </c>
      <c r="X69" s="1" t="s">
        <v>58</v>
      </c>
      <c r="Y69" s="1"/>
      <c r="Z69" s="1"/>
      <c r="AA69" s="1"/>
      <c r="AB69" s="1"/>
      <c r="AC69" s="1"/>
      <c r="AD69" s="1"/>
      <c r="AE69" s="5">
        <v>0</v>
      </c>
      <c r="AF69" s="5">
        <v>0</v>
      </c>
      <c r="AG69" s="5">
        <v>491520</v>
      </c>
      <c r="AH69" s="5">
        <v>417792</v>
      </c>
      <c r="AI69" s="5">
        <v>491520</v>
      </c>
      <c r="AJ69" s="5">
        <v>417792</v>
      </c>
      <c r="AK69" s="5">
        <v>0</v>
      </c>
      <c r="AL69" s="5">
        <v>512000</v>
      </c>
      <c r="AM69" s="5">
        <v>614400</v>
      </c>
      <c r="AN69" s="5">
        <v>0</v>
      </c>
      <c r="AO69" s="5">
        <v>614400</v>
      </c>
      <c r="AP69" s="5">
        <v>0</v>
      </c>
      <c r="AQ69" s="5"/>
      <c r="AR69" s="4"/>
      <c r="AV69">
        <v>0</v>
      </c>
      <c r="BC69"/>
      <c r="BD69"/>
      <c r="BE69"/>
      <c r="BF69"/>
      <c r="BG69"/>
      <c r="BH69"/>
      <c r="BI69"/>
      <c r="BJ69"/>
      <c r="BK69"/>
      <c r="BL69"/>
      <c r="BM69"/>
    </row>
    <row r="70" spans="1:65" x14ac:dyDescent="0.25">
      <c r="A70" s="1" t="s">
        <v>97</v>
      </c>
      <c r="B70" s="1" t="s">
        <v>98</v>
      </c>
      <c r="C70" s="1" t="s">
        <v>99</v>
      </c>
      <c r="D70" s="1" t="s">
        <v>100</v>
      </c>
      <c r="E70" s="1" t="s">
        <v>101</v>
      </c>
      <c r="F70" s="1" t="s">
        <v>102</v>
      </c>
      <c r="G70" s="1" t="s">
        <v>160</v>
      </c>
      <c r="H70" s="1" t="s">
        <v>161</v>
      </c>
      <c r="I70" s="1" t="s">
        <v>162</v>
      </c>
      <c r="J70" s="1" t="s">
        <v>163</v>
      </c>
      <c r="K70" s="1" t="s">
        <v>134</v>
      </c>
      <c r="L70" s="1" t="s">
        <v>164</v>
      </c>
      <c r="M70" s="1"/>
      <c r="N70" s="1"/>
      <c r="O70" s="1" t="s">
        <v>106</v>
      </c>
      <c r="P70" s="1"/>
      <c r="Q70" s="1"/>
      <c r="R70" s="1" t="s">
        <v>106</v>
      </c>
      <c r="S70" s="1" t="s">
        <v>107</v>
      </c>
      <c r="T70" s="1" t="s">
        <v>108</v>
      </c>
      <c r="U70" s="1" t="s">
        <v>109</v>
      </c>
      <c r="V70" s="1" t="s">
        <v>55</v>
      </c>
      <c r="W70" s="1" t="s">
        <v>121</v>
      </c>
      <c r="X70" s="1" t="s">
        <v>60</v>
      </c>
      <c r="Y70" s="1"/>
      <c r="Z70" s="1"/>
      <c r="AA70" s="1"/>
      <c r="AB70" s="1"/>
      <c r="AC70" s="1"/>
      <c r="AD70" s="1"/>
      <c r="AE70" s="5">
        <v>0</v>
      </c>
      <c r="AF70" s="5">
        <v>0</v>
      </c>
      <c r="AG70" s="5">
        <v>2088960</v>
      </c>
      <c r="AH70" s="5">
        <v>1775616</v>
      </c>
      <c r="AI70" s="5">
        <v>2088960</v>
      </c>
      <c r="AJ70" s="5">
        <v>1775616</v>
      </c>
      <c r="AK70" s="5">
        <v>0</v>
      </c>
      <c r="AL70" s="5">
        <v>0</v>
      </c>
      <c r="AM70" s="5">
        <v>2611200</v>
      </c>
      <c r="AN70" s="5">
        <v>0</v>
      </c>
      <c r="AO70" s="5">
        <v>2611200</v>
      </c>
      <c r="AP70" s="5">
        <v>0</v>
      </c>
      <c r="AQ70" s="5"/>
      <c r="AR70" s="4"/>
      <c r="AV70">
        <v>0</v>
      </c>
      <c r="BC70"/>
      <c r="BD70"/>
      <c r="BE70"/>
      <c r="BF70"/>
      <c r="BG70"/>
      <c r="BH70"/>
      <c r="BI70"/>
      <c r="BJ70"/>
      <c r="BK70"/>
      <c r="BL70"/>
      <c r="BM70"/>
    </row>
    <row r="71" spans="1:65" x14ac:dyDescent="0.25">
      <c r="A71" s="1" t="s">
        <v>97</v>
      </c>
      <c r="B71" s="1" t="s">
        <v>98</v>
      </c>
      <c r="C71" s="1" t="s">
        <v>99</v>
      </c>
      <c r="D71" s="1" t="s">
        <v>100</v>
      </c>
      <c r="E71" s="1" t="s">
        <v>101</v>
      </c>
      <c r="F71" s="1" t="s">
        <v>102</v>
      </c>
      <c r="G71" s="1" t="s">
        <v>160</v>
      </c>
      <c r="H71" s="1" t="s">
        <v>161</v>
      </c>
      <c r="I71" s="1" t="s">
        <v>162</v>
      </c>
      <c r="J71" s="1" t="s">
        <v>163</v>
      </c>
      <c r="K71" s="1" t="s">
        <v>134</v>
      </c>
      <c r="L71" s="1" t="s">
        <v>164</v>
      </c>
      <c r="M71" s="1"/>
      <c r="N71" s="1"/>
      <c r="O71" s="1" t="s">
        <v>106</v>
      </c>
      <c r="P71" s="1"/>
      <c r="Q71" s="1"/>
      <c r="R71" s="1" t="s">
        <v>106</v>
      </c>
      <c r="S71" s="1" t="s">
        <v>107</v>
      </c>
      <c r="T71" s="1" t="s">
        <v>108</v>
      </c>
      <c r="U71" s="1" t="s">
        <v>123</v>
      </c>
      <c r="V71" s="1" t="s">
        <v>65</v>
      </c>
      <c r="W71" s="1" t="s">
        <v>124</v>
      </c>
      <c r="X71" s="1" t="s">
        <v>66</v>
      </c>
      <c r="Y71" s="1" t="s">
        <v>125</v>
      </c>
      <c r="Z71" s="1" t="s">
        <v>126</v>
      </c>
      <c r="AA71" s="1"/>
      <c r="AB71" s="1"/>
      <c r="AC71" s="1"/>
      <c r="AD71" s="1"/>
      <c r="AE71" s="5">
        <v>0</v>
      </c>
      <c r="AF71" s="5">
        <v>0</v>
      </c>
      <c r="AG71" s="5">
        <v>-153600</v>
      </c>
      <c r="AH71" s="5">
        <v>-130560</v>
      </c>
      <c r="AI71" s="5">
        <v>-153600</v>
      </c>
      <c r="AJ71" s="5">
        <v>-130560</v>
      </c>
      <c r="AK71" s="5">
        <v>0</v>
      </c>
      <c r="AL71" s="5">
        <v>0</v>
      </c>
      <c r="AM71" s="5">
        <v>-192000</v>
      </c>
      <c r="AN71" s="5">
        <v>0</v>
      </c>
      <c r="AO71" s="5">
        <v>-192000</v>
      </c>
      <c r="AP71" s="5">
        <v>0</v>
      </c>
      <c r="AQ71" s="5"/>
      <c r="AR71" s="4"/>
      <c r="AV71">
        <v>0</v>
      </c>
      <c r="BC71"/>
      <c r="BD71"/>
      <c r="BE71"/>
      <c r="BF71"/>
      <c r="BG71"/>
      <c r="BH71"/>
      <c r="BI71"/>
      <c r="BJ71"/>
      <c r="BK71"/>
      <c r="BL71"/>
      <c r="BM71"/>
    </row>
    <row r="72" spans="1:65" x14ac:dyDescent="0.25">
      <c r="A72" s="1" t="s">
        <v>97</v>
      </c>
      <c r="B72" s="1" t="s">
        <v>98</v>
      </c>
      <c r="C72" s="1" t="s">
        <v>99</v>
      </c>
      <c r="D72" s="1" t="s">
        <v>100</v>
      </c>
      <c r="E72" s="1" t="s">
        <v>101</v>
      </c>
      <c r="F72" s="1" t="s">
        <v>102</v>
      </c>
      <c r="G72" s="1" t="s">
        <v>160</v>
      </c>
      <c r="H72" s="1" t="s">
        <v>161</v>
      </c>
      <c r="I72" s="1" t="s">
        <v>162</v>
      </c>
      <c r="J72" s="1" t="s">
        <v>163</v>
      </c>
      <c r="K72" s="1" t="s">
        <v>134</v>
      </c>
      <c r="L72" s="1" t="s">
        <v>164</v>
      </c>
      <c r="M72" s="1"/>
      <c r="N72" s="1"/>
      <c r="O72" s="1" t="s">
        <v>106</v>
      </c>
      <c r="P72" s="1"/>
      <c r="Q72" s="1"/>
      <c r="R72" s="1" t="s">
        <v>106</v>
      </c>
      <c r="S72" s="1" t="s">
        <v>107</v>
      </c>
      <c r="T72" s="1" t="s">
        <v>108</v>
      </c>
      <c r="U72" s="1" t="s">
        <v>123</v>
      </c>
      <c r="V72" s="1" t="s">
        <v>65</v>
      </c>
      <c r="W72" s="1" t="s">
        <v>124</v>
      </c>
      <c r="X72" s="1" t="s">
        <v>66</v>
      </c>
      <c r="Y72" s="1" t="s">
        <v>127</v>
      </c>
      <c r="Z72" s="1" t="s">
        <v>128</v>
      </c>
      <c r="AA72" s="1"/>
      <c r="AB72" s="1"/>
      <c r="AC72" s="1"/>
      <c r="AD72" s="1"/>
      <c r="AE72" s="5">
        <v>0</v>
      </c>
      <c r="AF72" s="5">
        <v>0</v>
      </c>
      <c r="AG72" s="5">
        <v>-153600</v>
      </c>
      <c r="AH72" s="5">
        <v>-130560</v>
      </c>
      <c r="AI72" s="5">
        <v>-153600</v>
      </c>
      <c r="AJ72" s="5">
        <v>-130560</v>
      </c>
      <c r="AK72" s="5">
        <v>0</v>
      </c>
      <c r="AL72" s="5">
        <v>0</v>
      </c>
      <c r="AM72" s="5">
        <v>-192000</v>
      </c>
      <c r="AN72" s="5">
        <v>0</v>
      </c>
      <c r="AO72" s="5">
        <v>-192000</v>
      </c>
      <c r="AP72" s="5">
        <v>0</v>
      </c>
      <c r="AQ72" s="5"/>
      <c r="AR72" s="4"/>
      <c r="AV72">
        <v>0</v>
      </c>
      <c r="BC72"/>
      <c r="BD72"/>
      <c r="BE72"/>
      <c r="BF72"/>
      <c r="BG72"/>
      <c r="BH72"/>
      <c r="BI72"/>
      <c r="BJ72"/>
      <c r="BK72"/>
      <c r="BL72"/>
      <c r="BM72"/>
    </row>
    <row r="73" spans="1:65" x14ac:dyDescent="0.25">
      <c r="A73" s="1" t="s">
        <v>97</v>
      </c>
      <c r="B73" s="1" t="s">
        <v>98</v>
      </c>
      <c r="C73" s="1" t="s">
        <v>99</v>
      </c>
      <c r="D73" s="1" t="s">
        <v>100</v>
      </c>
      <c r="E73" s="1" t="s">
        <v>101</v>
      </c>
      <c r="F73" s="1" t="s">
        <v>102</v>
      </c>
      <c r="G73" s="1" t="s">
        <v>160</v>
      </c>
      <c r="H73" s="1" t="s">
        <v>161</v>
      </c>
      <c r="I73" s="1" t="s">
        <v>162</v>
      </c>
      <c r="J73" s="1" t="s">
        <v>163</v>
      </c>
      <c r="K73" s="1" t="s">
        <v>134</v>
      </c>
      <c r="L73" s="1" t="s">
        <v>164</v>
      </c>
      <c r="M73" s="1"/>
      <c r="N73" s="1"/>
      <c r="O73" s="1" t="s">
        <v>106</v>
      </c>
      <c r="P73" s="1"/>
      <c r="Q73" s="1"/>
      <c r="R73" s="1" t="s">
        <v>106</v>
      </c>
      <c r="S73" s="1" t="s">
        <v>107</v>
      </c>
      <c r="T73" s="1" t="s">
        <v>108</v>
      </c>
      <c r="U73" s="1" t="s">
        <v>123</v>
      </c>
      <c r="V73" s="1" t="s">
        <v>65</v>
      </c>
      <c r="W73" s="1" t="s">
        <v>124</v>
      </c>
      <c r="X73" s="1" t="s">
        <v>66</v>
      </c>
      <c r="Y73" s="1" t="s">
        <v>129</v>
      </c>
      <c r="Z73" s="1" t="s">
        <v>71</v>
      </c>
      <c r="AA73" s="1"/>
      <c r="AB73" s="1"/>
      <c r="AC73" s="1"/>
      <c r="AD73" s="1"/>
      <c r="AE73" s="5">
        <v>0</v>
      </c>
      <c r="AF73" s="5">
        <v>0</v>
      </c>
      <c r="AG73" s="5">
        <v>-2457600</v>
      </c>
      <c r="AH73" s="5">
        <v>-2088960</v>
      </c>
      <c r="AI73" s="5">
        <v>-2457600</v>
      </c>
      <c r="AJ73" s="5">
        <v>-2088960</v>
      </c>
      <c r="AK73" s="5">
        <v>0</v>
      </c>
      <c r="AL73" s="5">
        <v>0</v>
      </c>
      <c r="AM73" s="5">
        <v>-3072000</v>
      </c>
      <c r="AN73" s="5">
        <v>0</v>
      </c>
      <c r="AO73" s="5">
        <v>-3072000</v>
      </c>
      <c r="AP73" s="5">
        <v>0</v>
      </c>
      <c r="AQ73" s="5"/>
      <c r="AR73" s="4"/>
      <c r="AV73">
        <v>0</v>
      </c>
      <c r="BC73"/>
      <c r="BD73"/>
      <c r="BE73"/>
      <c r="BF73"/>
      <c r="BG73"/>
      <c r="BH73"/>
      <c r="BI73"/>
      <c r="BJ73"/>
      <c r="BK73"/>
      <c r="BL73"/>
      <c r="BM73"/>
    </row>
    <row r="74" spans="1:65" x14ac:dyDescent="0.25">
      <c r="A74" s="1" t="s">
        <v>97</v>
      </c>
      <c r="B74" s="1" t="s">
        <v>98</v>
      </c>
      <c r="C74" s="1" t="s">
        <v>99</v>
      </c>
      <c r="D74" s="1" t="s">
        <v>100</v>
      </c>
      <c r="E74" s="1" t="s">
        <v>101</v>
      </c>
      <c r="F74" s="1" t="s">
        <v>102</v>
      </c>
      <c r="G74" s="1" t="s">
        <v>165</v>
      </c>
      <c r="H74" s="1" t="s">
        <v>166</v>
      </c>
      <c r="I74" s="1" t="s">
        <v>167</v>
      </c>
      <c r="J74" s="1" t="s">
        <v>168</v>
      </c>
      <c r="K74" s="1" t="s">
        <v>137</v>
      </c>
      <c r="L74" s="1" t="s">
        <v>169</v>
      </c>
      <c r="M74" s="1"/>
      <c r="N74" s="1"/>
      <c r="O74" s="1" t="s">
        <v>106</v>
      </c>
      <c r="P74" s="1"/>
      <c r="Q74" s="1"/>
      <c r="R74" s="1" t="s">
        <v>106</v>
      </c>
      <c r="S74" s="1" t="s">
        <v>107</v>
      </c>
      <c r="T74" s="1" t="s">
        <v>108</v>
      </c>
      <c r="U74" s="1" t="s">
        <v>109</v>
      </c>
      <c r="V74" s="1" t="s">
        <v>55</v>
      </c>
      <c r="W74" s="1" t="s">
        <v>110</v>
      </c>
      <c r="X74" s="1" t="s">
        <v>58</v>
      </c>
      <c r="Y74" s="1"/>
      <c r="Z74" s="1"/>
      <c r="AA74" s="1"/>
      <c r="AB74" s="1"/>
      <c r="AC74" s="1"/>
      <c r="AD74" s="1"/>
      <c r="AE74" s="5">
        <v>0</v>
      </c>
      <c r="AF74" s="5">
        <v>0</v>
      </c>
      <c r="AG74" s="5">
        <v>983040</v>
      </c>
      <c r="AH74" s="5">
        <v>835584</v>
      </c>
      <c r="AI74" s="5">
        <v>983040</v>
      </c>
      <c r="AJ74" s="5">
        <v>835584</v>
      </c>
      <c r="AK74" s="5">
        <v>0</v>
      </c>
      <c r="AL74" s="5">
        <v>1024000</v>
      </c>
      <c r="AM74" s="5">
        <v>1228800</v>
      </c>
      <c r="AN74" s="5">
        <v>0</v>
      </c>
      <c r="AO74" s="5">
        <v>1228800</v>
      </c>
      <c r="AP74" s="5">
        <v>0</v>
      </c>
      <c r="AQ74" s="5"/>
      <c r="AR74" s="4"/>
      <c r="AV74">
        <v>0</v>
      </c>
      <c r="BC74"/>
      <c r="BD74"/>
      <c r="BE74"/>
      <c r="BF74"/>
      <c r="BG74"/>
      <c r="BH74"/>
      <c r="BI74"/>
      <c r="BJ74"/>
      <c r="BK74"/>
      <c r="BL74"/>
      <c r="BM74"/>
    </row>
    <row r="75" spans="1:65" x14ac:dyDescent="0.25">
      <c r="A75" s="1" t="s">
        <v>97</v>
      </c>
      <c r="B75" s="1" t="s">
        <v>98</v>
      </c>
      <c r="C75" s="1" t="s">
        <v>99</v>
      </c>
      <c r="D75" s="1" t="s">
        <v>100</v>
      </c>
      <c r="E75" s="1" t="s">
        <v>101</v>
      </c>
      <c r="F75" s="1" t="s">
        <v>102</v>
      </c>
      <c r="G75" s="1" t="s">
        <v>165</v>
      </c>
      <c r="H75" s="1" t="s">
        <v>166</v>
      </c>
      <c r="I75" s="1" t="s">
        <v>167</v>
      </c>
      <c r="J75" s="1" t="s">
        <v>168</v>
      </c>
      <c r="K75" s="1" t="s">
        <v>137</v>
      </c>
      <c r="L75" s="1" t="s">
        <v>169</v>
      </c>
      <c r="M75" s="1"/>
      <c r="N75" s="1"/>
      <c r="O75" s="1" t="s">
        <v>106</v>
      </c>
      <c r="P75" s="1"/>
      <c r="Q75" s="1"/>
      <c r="R75" s="1" t="s">
        <v>106</v>
      </c>
      <c r="S75" s="1" t="s">
        <v>107</v>
      </c>
      <c r="T75" s="1" t="s">
        <v>108</v>
      </c>
      <c r="U75" s="1" t="s">
        <v>109</v>
      </c>
      <c r="V75" s="1" t="s">
        <v>55</v>
      </c>
      <c r="W75" s="1" t="s">
        <v>121</v>
      </c>
      <c r="X75" s="1" t="s">
        <v>60</v>
      </c>
      <c r="Y75" s="1"/>
      <c r="Z75" s="1"/>
      <c r="AA75" s="1"/>
      <c r="AB75" s="1"/>
      <c r="AC75" s="1"/>
      <c r="AD75" s="1"/>
      <c r="AE75" s="5">
        <v>0</v>
      </c>
      <c r="AF75" s="5">
        <v>0</v>
      </c>
      <c r="AG75" s="5">
        <v>4177920</v>
      </c>
      <c r="AH75" s="5">
        <v>3551232</v>
      </c>
      <c r="AI75" s="5">
        <v>4177920</v>
      </c>
      <c r="AJ75" s="5">
        <v>3551232</v>
      </c>
      <c r="AK75" s="5">
        <v>0</v>
      </c>
      <c r="AL75" s="5">
        <v>0</v>
      </c>
      <c r="AM75" s="5">
        <v>5222400</v>
      </c>
      <c r="AN75" s="5">
        <v>0</v>
      </c>
      <c r="AO75" s="5">
        <v>5222400</v>
      </c>
      <c r="AP75" s="5">
        <v>0</v>
      </c>
      <c r="AQ75" s="5"/>
      <c r="AR75" s="4"/>
      <c r="AV75">
        <v>0</v>
      </c>
      <c r="BC75"/>
      <c r="BD75"/>
      <c r="BE75"/>
      <c r="BF75"/>
      <c r="BG75"/>
      <c r="BH75"/>
      <c r="BI75"/>
      <c r="BJ75"/>
      <c r="BK75"/>
      <c r="BL75"/>
      <c r="BM75"/>
    </row>
    <row r="76" spans="1:65" x14ac:dyDescent="0.25">
      <c r="A76" s="1" t="s">
        <v>97</v>
      </c>
      <c r="B76" s="1" t="s">
        <v>98</v>
      </c>
      <c r="C76" s="1" t="s">
        <v>99</v>
      </c>
      <c r="D76" s="1" t="s">
        <v>100</v>
      </c>
      <c r="E76" s="1" t="s">
        <v>101</v>
      </c>
      <c r="F76" s="1" t="s">
        <v>102</v>
      </c>
      <c r="G76" s="1" t="s">
        <v>165</v>
      </c>
      <c r="H76" s="1" t="s">
        <v>166</v>
      </c>
      <c r="I76" s="1" t="s">
        <v>167</v>
      </c>
      <c r="J76" s="1" t="s">
        <v>168</v>
      </c>
      <c r="K76" s="1" t="s">
        <v>137</v>
      </c>
      <c r="L76" s="1" t="s">
        <v>169</v>
      </c>
      <c r="M76" s="1"/>
      <c r="N76" s="1"/>
      <c r="O76" s="1" t="s">
        <v>106</v>
      </c>
      <c r="P76" s="1"/>
      <c r="Q76" s="1"/>
      <c r="R76" s="1" t="s">
        <v>106</v>
      </c>
      <c r="S76" s="1" t="s">
        <v>107</v>
      </c>
      <c r="T76" s="1" t="s">
        <v>108</v>
      </c>
      <c r="U76" s="1" t="s">
        <v>123</v>
      </c>
      <c r="V76" s="1" t="s">
        <v>65</v>
      </c>
      <c r="W76" s="1" t="s">
        <v>124</v>
      </c>
      <c r="X76" s="1" t="s">
        <v>66</v>
      </c>
      <c r="Y76" s="1" t="s">
        <v>125</v>
      </c>
      <c r="Z76" s="1" t="s">
        <v>126</v>
      </c>
      <c r="AA76" s="1"/>
      <c r="AB76" s="1"/>
      <c r="AC76" s="1"/>
      <c r="AD76" s="1"/>
      <c r="AE76" s="5">
        <v>0</v>
      </c>
      <c r="AF76" s="5">
        <v>0</v>
      </c>
      <c r="AG76" s="5">
        <v>-307200</v>
      </c>
      <c r="AH76" s="5">
        <v>-261120</v>
      </c>
      <c r="AI76" s="5">
        <v>-307200</v>
      </c>
      <c r="AJ76" s="5">
        <v>-261120</v>
      </c>
      <c r="AK76" s="5">
        <v>0</v>
      </c>
      <c r="AL76" s="5">
        <v>-36000</v>
      </c>
      <c r="AM76" s="5">
        <v>-384000</v>
      </c>
      <c r="AN76" s="5">
        <v>0</v>
      </c>
      <c r="AO76" s="5">
        <v>-384000</v>
      </c>
      <c r="AP76" s="5">
        <v>0</v>
      </c>
      <c r="AQ76" s="5"/>
      <c r="AR76" s="4"/>
      <c r="AV76">
        <v>0</v>
      </c>
      <c r="BC76"/>
      <c r="BD76"/>
      <c r="BE76"/>
      <c r="BF76"/>
      <c r="BG76"/>
      <c r="BH76"/>
      <c r="BI76"/>
      <c r="BJ76"/>
      <c r="BK76"/>
      <c r="BL76"/>
      <c r="BM76"/>
    </row>
    <row r="77" spans="1:65" x14ac:dyDescent="0.25">
      <c r="A77" s="1" t="s">
        <v>97</v>
      </c>
      <c r="B77" s="1" t="s">
        <v>98</v>
      </c>
      <c r="C77" s="1" t="s">
        <v>99</v>
      </c>
      <c r="D77" s="1" t="s">
        <v>100</v>
      </c>
      <c r="E77" s="1" t="s">
        <v>101</v>
      </c>
      <c r="F77" s="1" t="s">
        <v>102</v>
      </c>
      <c r="G77" s="1" t="s">
        <v>165</v>
      </c>
      <c r="H77" s="1" t="s">
        <v>166</v>
      </c>
      <c r="I77" s="1" t="s">
        <v>167</v>
      </c>
      <c r="J77" s="1" t="s">
        <v>168</v>
      </c>
      <c r="K77" s="1" t="s">
        <v>137</v>
      </c>
      <c r="L77" s="1" t="s">
        <v>169</v>
      </c>
      <c r="M77" s="1"/>
      <c r="N77" s="1"/>
      <c r="O77" s="1" t="s">
        <v>106</v>
      </c>
      <c r="P77" s="1"/>
      <c r="Q77" s="1"/>
      <c r="R77" s="1" t="s">
        <v>106</v>
      </c>
      <c r="S77" s="1" t="s">
        <v>107</v>
      </c>
      <c r="T77" s="1" t="s">
        <v>108</v>
      </c>
      <c r="U77" s="1" t="s">
        <v>123</v>
      </c>
      <c r="V77" s="1" t="s">
        <v>65</v>
      </c>
      <c r="W77" s="1" t="s">
        <v>124</v>
      </c>
      <c r="X77" s="1" t="s">
        <v>66</v>
      </c>
      <c r="Y77" s="1" t="s">
        <v>127</v>
      </c>
      <c r="Z77" s="1" t="s">
        <v>128</v>
      </c>
      <c r="AA77" s="1"/>
      <c r="AB77" s="1"/>
      <c r="AC77" s="1"/>
      <c r="AD77" s="1"/>
      <c r="AE77" s="5">
        <v>0</v>
      </c>
      <c r="AF77" s="5">
        <v>0</v>
      </c>
      <c r="AG77" s="5">
        <v>-307200</v>
      </c>
      <c r="AH77" s="5">
        <v>-261120</v>
      </c>
      <c r="AI77" s="5">
        <v>-307200</v>
      </c>
      <c r="AJ77" s="5">
        <v>-261120</v>
      </c>
      <c r="AK77" s="5">
        <v>0</v>
      </c>
      <c r="AL77" s="5">
        <v>0</v>
      </c>
      <c r="AM77" s="5">
        <v>-384000</v>
      </c>
      <c r="AN77" s="5">
        <v>0</v>
      </c>
      <c r="AO77" s="5">
        <v>-384000</v>
      </c>
      <c r="AP77" s="5">
        <v>0</v>
      </c>
      <c r="AQ77" s="5"/>
      <c r="AR77" s="4"/>
      <c r="AV77">
        <v>0</v>
      </c>
      <c r="BC77"/>
      <c r="BD77"/>
      <c r="BE77"/>
      <c r="BF77"/>
      <c r="BG77"/>
      <c r="BH77"/>
      <c r="BI77"/>
      <c r="BJ77"/>
      <c r="BK77"/>
      <c r="BL77"/>
      <c r="BM77"/>
    </row>
    <row r="78" spans="1:65" x14ac:dyDescent="0.25">
      <c r="A78" s="1" t="s">
        <v>97</v>
      </c>
      <c r="B78" s="1" t="s">
        <v>98</v>
      </c>
      <c r="C78" s="1" t="s">
        <v>99</v>
      </c>
      <c r="D78" s="1" t="s">
        <v>100</v>
      </c>
      <c r="E78" s="1" t="s">
        <v>101</v>
      </c>
      <c r="F78" s="1" t="s">
        <v>102</v>
      </c>
      <c r="G78" s="1" t="s">
        <v>165</v>
      </c>
      <c r="H78" s="1" t="s">
        <v>166</v>
      </c>
      <c r="I78" s="1" t="s">
        <v>167</v>
      </c>
      <c r="J78" s="1" t="s">
        <v>168</v>
      </c>
      <c r="K78" s="1" t="s">
        <v>137</v>
      </c>
      <c r="L78" s="1" t="s">
        <v>169</v>
      </c>
      <c r="M78" s="1"/>
      <c r="N78" s="1"/>
      <c r="O78" s="1" t="s">
        <v>106</v>
      </c>
      <c r="P78" s="1"/>
      <c r="Q78" s="1"/>
      <c r="R78" s="1" t="s">
        <v>106</v>
      </c>
      <c r="S78" s="1" t="s">
        <v>107</v>
      </c>
      <c r="T78" s="1" t="s">
        <v>108</v>
      </c>
      <c r="U78" s="1" t="s">
        <v>123</v>
      </c>
      <c r="V78" s="1" t="s">
        <v>65</v>
      </c>
      <c r="W78" s="1" t="s">
        <v>124</v>
      </c>
      <c r="X78" s="1" t="s">
        <v>66</v>
      </c>
      <c r="Y78" s="1" t="s">
        <v>129</v>
      </c>
      <c r="Z78" s="1" t="s">
        <v>71</v>
      </c>
      <c r="AA78" s="1"/>
      <c r="AB78" s="1"/>
      <c r="AC78" s="1"/>
      <c r="AD78" s="1"/>
      <c r="AE78" s="5">
        <v>0</v>
      </c>
      <c r="AF78" s="5">
        <v>0</v>
      </c>
      <c r="AG78" s="5">
        <v>-4915200</v>
      </c>
      <c r="AH78" s="5">
        <v>-4177920</v>
      </c>
      <c r="AI78" s="5">
        <v>-4915200</v>
      </c>
      <c r="AJ78" s="5">
        <v>-4177920</v>
      </c>
      <c r="AK78" s="5">
        <v>0</v>
      </c>
      <c r="AL78" s="5">
        <v>0</v>
      </c>
      <c r="AM78" s="5">
        <v>-6144000</v>
      </c>
      <c r="AN78" s="5">
        <v>0</v>
      </c>
      <c r="AO78" s="5">
        <v>-6144000</v>
      </c>
      <c r="AP78" s="5">
        <v>0</v>
      </c>
      <c r="AQ78" s="5"/>
      <c r="AR78" s="4"/>
      <c r="AV78">
        <v>0</v>
      </c>
      <c r="BC78"/>
      <c r="BD78"/>
      <c r="BE78"/>
      <c r="BF78"/>
      <c r="BG78"/>
      <c r="BH78"/>
      <c r="BI78"/>
      <c r="BJ78"/>
      <c r="BK78"/>
      <c r="BL78"/>
      <c r="BM78"/>
    </row>
    <row r="79" spans="1:65" x14ac:dyDescent="0.25">
      <c r="A79" s="1" t="s">
        <v>97</v>
      </c>
      <c r="B79" s="1" t="s">
        <v>98</v>
      </c>
      <c r="C79" s="1" t="s">
        <v>99</v>
      </c>
      <c r="D79" s="1" t="s">
        <v>100</v>
      </c>
      <c r="E79" s="1" t="s">
        <v>101</v>
      </c>
      <c r="F79" s="1" t="s">
        <v>102</v>
      </c>
      <c r="G79" s="1" t="s">
        <v>170</v>
      </c>
      <c r="H79" s="1" t="s">
        <v>171</v>
      </c>
      <c r="I79" s="1" t="s">
        <v>172</v>
      </c>
      <c r="J79" s="1" t="s">
        <v>173</v>
      </c>
      <c r="K79" s="1" t="s">
        <v>140</v>
      </c>
      <c r="L79" s="1" t="s">
        <v>174</v>
      </c>
      <c r="M79" s="1"/>
      <c r="N79" s="1"/>
      <c r="O79" s="1" t="s">
        <v>106</v>
      </c>
      <c r="P79" s="1"/>
      <c r="Q79" s="1"/>
      <c r="R79" s="1" t="s">
        <v>106</v>
      </c>
      <c r="S79" s="1" t="s">
        <v>107</v>
      </c>
      <c r="T79" s="1" t="s">
        <v>108</v>
      </c>
      <c r="U79" s="1" t="s">
        <v>109</v>
      </c>
      <c r="V79" s="1" t="s">
        <v>55</v>
      </c>
      <c r="W79" s="1" t="s">
        <v>110</v>
      </c>
      <c r="X79" s="1" t="s">
        <v>58</v>
      </c>
      <c r="Y79" s="1"/>
      <c r="Z79" s="1"/>
      <c r="AA79" s="1"/>
      <c r="AB79" s="1"/>
      <c r="AC79" s="1"/>
      <c r="AD79" s="1"/>
      <c r="AE79" s="5">
        <v>0</v>
      </c>
      <c r="AF79" s="5">
        <v>0</v>
      </c>
      <c r="AG79" s="5">
        <v>491520</v>
      </c>
      <c r="AH79" s="5">
        <v>417792</v>
      </c>
      <c r="AI79" s="5">
        <v>491520</v>
      </c>
      <c r="AJ79" s="5">
        <v>417792</v>
      </c>
      <c r="AK79" s="5">
        <v>0</v>
      </c>
      <c r="AL79" s="5">
        <v>480000</v>
      </c>
      <c r="AM79" s="5">
        <v>614400</v>
      </c>
      <c r="AN79" s="5">
        <v>0</v>
      </c>
      <c r="AO79" s="5">
        <v>614400</v>
      </c>
      <c r="AP79" s="5">
        <v>0</v>
      </c>
      <c r="AQ79" s="5"/>
      <c r="AR79" s="4"/>
      <c r="AV79">
        <v>0</v>
      </c>
      <c r="BC79"/>
      <c r="BD79"/>
      <c r="BE79"/>
      <c r="BF79"/>
      <c r="BG79"/>
      <c r="BH79"/>
      <c r="BI79"/>
      <c r="BJ79"/>
      <c r="BK79"/>
      <c r="BL79"/>
      <c r="BM79"/>
    </row>
    <row r="80" spans="1:65" x14ac:dyDescent="0.25">
      <c r="A80" s="1" t="s">
        <v>97</v>
      </c>
      <c r="B80" s="1" t="s">
        <v>98</v>
      </c>
      <c r="C80" s="1" t="s">
        <v>99</v>
      </c>
      <c r="D80" s="1" t="s">
        <v>100</v>
      </c>
      <c r="E80" s="1" t="s">
        <v>101</v>
      </c>
      <c r="F80" s="1" t="s">
        <v>102</v>
      </c>
      <c r="G80" s="1" t="s">
        <v>170</v>
      </c>
      <c r="H80" s="1" t="s">
        <v>171</v>
      </c>
      <c r="I80" s="1" t="s">
        <v>172</v>
      </c>
      <c r="J80" s="1" t="s">
        <v>173</v>
      </c>
      <c r="K80" s="1" t="s">
        <v>140</v>
      </c>
      <c r="L80" s="1" t="s">
        <v>174</v>
      </c>
      <c r="M80" s="1"/>
      <c r="N80" s="1"/>
      <c r="O80" s="1" t="s">
        <v>106</v>
      </c>
      <c r="P80" s="1"/>
      <c r="Q80" s="1"/>
      <c r="R80" s="1" t="s">
        <v>106</v>
      </c>
      <c r="S80" s="1" t="s">
        <v>107</v>
      </c>
      <c r="T80" s="1" t="s">
        <v>108</v>
      </c>
      <c r="U80" s="1" t="s">
        <v>109</v>
      </c>
      <c r="V80" s="1" t="s">
        <v>55</v>
      </c>
      <c r="W80" s="1" t="s">
        <v>121</v>
      </c>
      <c r="X80" s="1" t="s">
        <v>60</v>
      </c>
      <c r="Y80" s="1"/>
      <c r="Z80" s="1"/>
      <c r="AA80" s="1"/>
      <c r="AB80" s="1"/>
      <c r="AC80" s="1"/>
      <c r="AD80" s="1"/>
      <c r="AE80" s="5">
        <v>0</v>
      </c>
      <c r="AF80" s="5">
        <v>0</v>
      </c>
      <c r="AG80" s="5">
        <v>2088960</v>
      </c>
      <c r="AH80" s="5">
        <v>1775616</v>
      </c>
      <c r="AI80" s="5">
        <v>2088960</v>
      </c>
      <c r="AJ80" s="5">
        <v>1775616</v>
      </c>
      <c r="AK80" s="5">
        <v>0</v>
      </c>
      <c r="AL80" s="5">
        <v>0</v>
      </c>
      <c r="AM80" s="5">
        <v>2611200</v>
      </c>
      <c r="AN80" s="5">
        <v>0</v>
      </c>
      <c r="AO80" s="5">
        <v>2611200</v>
      </c>
      <c r="AP80" s="5">
        <v>0</v>
      </c>
      <c r="AQ80" s="5"/>
      <c r="AR80" s="4"/>
      <c r="AV80">
        <v>0</v>
      </c>
      <c r="BC80"/>
      <c r="BD80"/>
      <c r="BE80"/>
      <c r="BF80"/>
      <c r="BG80"/>
      <c r="BH80"/>
      <c r="BI80"/>
      <c r="BJ80"/>
      <c r="BK80"/>
      <c r="BL80"/>
      <c r="BM80"/>
    </row>
    <row r="81" spans="1:65" x14ac:dyDescent="0.25">
      <c r="A81" s="1" t="s">
        <v>97</v>
      </c>
      <c r="B81" s="1" t="s">
        <v>98</v>
      </c>
      <c r="C81" s="1" t="s">
        <v>99</v>
      </c>
      <c r="D81" s="1" t="s">
        <v>100</v>
      </c>
      <c r="E81" s="1" t="s">
        <v>101</v>
      </c>
      <c r="F81" s="1" t="s">
        <v>102</v>
      </c>
      <c r="G81" s="1" t="s">
        <v>170</v>
      </c>
      <c r="H81" s="1" t="s">
        <v>171</v>
      </c>
      <c r="I81" s="1" t="s">
        <v>172</v>
      </c>
      <c r="J81" s="1" t="s">
        <v>173</v>
      </c>
      <c r="K81" s="1" t="s">
        <v>140</v>
      </c>
      <c r="L81" s="1" t="s">
        <v>174</v>
      </c>
      <c r="M81" s="1"/>
      <c r="N81" s="1"/>
      <c r="O81" s="1" t="s">
        <v>106</v>
      </c>
      <c r="P81" s="1"/>
      <c r="Q81" s="1"/>
      <c r="R81" s="1" t="s">
        <v>106</v>
      </c>
      <c r="S81" s="1" t="s">
        <v>107</v>
      </c>
      <c r="T81" s="1" t="s">
        <v>108</v>
      </c>
      <c r="U81" s="1" t="s">
        <v>123</v>
      </c>
      <c r="V81" s="1" t="s">
        <v>65</v>
      </c>
      <c r="W81" s="1" t="s">
        <v>124</v>
      </c>
      <c r="X81" s="1" t="s">
        <v>66</v>
      </c>
      <c r="Y81" s="1" t="s">
        <v>125</v>
      </c>
      <c r="Z81" s="1" t="s">
        <v>126</v>
      </c>
      <c r="AA81" s="1"/>
      <c r="AB81" s="1"/>
      <c r="AC81" s="1"/>
      <c r="AD81" s="1"/>
      <c r="AE81" s="5">
        <v>0</v>
      </c>
      <c r="AF81" s="5">
        <v>0</v>
      </c>
      <c r="AG81" s="5">
        <v>-153600</v>
      </c>
      <c r="AH81" s="5">
        <v>-130560</v>
      </c>
      <c r="AI81" s="5">
        <v>-153600</v>
      </c>
      <c r="AJ81" s="5">
        <v>-130560</v>
      </c>
      <c r="AK81" s="5">
        <v>0</v>
      </c>
      <c r="AL81" s="5">
        <v>0</v>
      </c>
      <c r="AM81" s="5">
        <v>-192000</v>
      </c>
      <c r="AN81" s="5">
        <v>0</v>
      </c>
      <c r="AO81" s="5">
        <v>-192000</v>
      </c>
      <c r="AP81" s="5">
        <v>0</v>
      </c>
      <c r="AQ81" s="5"/>
      <c r="AR81" s="4"/>
      <c r="AV81">
        <v>0</v>
      </c>
      <c r="BC81"/>
      <c r="BD81"/>
      <c r="BE81"/>
      <c r="BF81"/>
      <c r="BG81"/>
      <c r="BH81"/>
      <c r="BI81"/>
      <c r="BJ81"/>
      <c r="BK81"/>
      <c r="BL81"/>
      <c r="BM81"/>
    </row>
    <row r="82" spans="1:65" x14ac:dyDescent="0.25">
      <c r="A82" s="1" t="s">
        <v>97</v>
      </c>
      <c r="B82" s="1" t="s">
        <v>98</v>
      </c>
      <c r="C82" s="1" t="s">
        <v>99</v>
      </c>
      <c r="D82" s="1" t="s">
        <v>100</v>
      </c>
      <c r="E82" s="1" t="s">
        <v>101</v>
      </c>
      <c r="F82" s="1" t="s">
        <v>102</v>
      </c>
      <c r="G82" s="1" t="s">
        <v>170</v>
      </c>
      <c r="H82" s="1" t="s">
        <v>171</v>
      </c>
      <c r="I82" s="1" t="s">
        <v>172</v>
      </c>
      <c r="J82" s="1" t="s">
        <v>173</v>
      </c>
      <c r="K82" s="1" t="s">
        <v>140</v>
      </c>
      <c r="L82" s="1" t="s">
        <v>174</v>
      </c>
      <c r="M82" s="1"/>
      <c r="N82" s="1"/>
      <c r="O82" s="1" t="s">
        <v>106</v>
      </c>
      <c r="P82" s="1"/>
      <c r="Q82" s="1"/>
      <c r="R82" s="1" t="s">
        <v>106</v>
      </c>
      <c r="S82" s="1" t="s">
        <v>107</v>
      </c>
      <c r="T82" s="1" t="s">
        <v>108</v>
      </c>
      <c r="U82" s="1" t="s">
        <v>123</v>
      </c>
      <c r="V82" s="1" t="s">
        <v>65</v>
      </c>
      <c r="W82" s="1" t="s">
        <v>124</v>
      </c>
      <c r="X82" s="1" t="s">
        <v>66</v>
      </c>
      <c r="Y82" s="1" t="s">
        <v>127</v>
      </c>
      <c r="Z82" s="1" t="s">
        <v>128</v>
      </c>
      <c r="AA82" s="1"/>
      <c r="AB82" s="1"/>
      <c r="AC82" s="1"/>
      <c r="AD82" s="1"/>
      <c r="AE82" s="5">
        <v>0</v>
      </c>
      <c r="AF82" s="5">
        <v>0</v>
      </c>
      <c r="AG82" s="5">
        <v>-153600</v>
      </c>
      <c r="AH82" s="5">
        <v>-130560</v>
      </c>
      <c r="AI82" s="5">
        <v>-153600</v>
      </c>
      <c r="AJ82" s="5">
        <v>-130560</v>
      </c>
      <c r="AK82" s="5">
        <v>0</v>
      </c>
      <c r="AL82" s="5">
        <v>0</v>
      </c>
      <c r="AM82" s="5">
        <v>-192000</v>
      </c>
      <c r="AN82" s="5">
        <v>0</v>
      </c>
      <c r="AO82" s="5">
        <v>-192000</v>
      </c>
      <c r="AP82" s="5">
        <v>0</v>
      </c>
      <c r="AQ82" s="5"/>
      <c r="AR82" s="4"/>
      <c r="AV82">
        <v>0</v>
      </c>
      <c r="BC82"/>
      <c r="BD82"/>
      <c r="BE82"/>
      <c r="BF82"/>
      <c r="BG82"/>
      <c r="BH82"/>
      <c r="BI82"/>
      <c r="BJ82"/>
      <c r="BK82"/>
      <c r="BL82"/>
      <c r="BM82"/>
    </row>
    <row r="83" spans="1:65" x14ac:dyDescent="0.25">
      <c r="A83" s="1" t="s">
        <v>97</v>
      </c>
      <c r="B83" s="1" t="s">
        <v>98</v>
      </c>
      <c r="C83" s="1" t="s">
        <v>99</v>
      </c>
      <c r="D83" s="1" t="s">
        <v>100</v>
      </c>
      <c r="E83" s="1" t="s">
        <v>101</v>
      </c>
      <c r="F83" s="1" t="s">
        <v>102</v>
      </c>
      <c r="G83" s="1" t="s">
        <v>170</v>
      </c>
      <c r="H83" s="1" t="s">
        <v>171</v>
      </c>
      <c r="I83" s="1" t="s">
        <v>172</v>
      </c>
      <c r="J83" s="1" t="s">
        <v>173</v>
      </c>
      <c r="K83" s="1" t="s">
        <v>140</v>
      </c>
      <c r="L83" s="1" t="s">
        <v>174</v>
      </c>
      <c r="M83" s="1"/>
      <c r="N83" s="1"/>
      <c r="O83" s="1" t="s">
        <v>106</v>
      </c>
      <c r="P83" s="1"/>
      <c r="Q83" s="1"/>
      <c r="R83" s="1" t="s">
        <v>106</v>
      </c>
      <c r="S83" s="1" t="s">
        <v>107</v>
      </c>
      <c r="T83" s="1" t="s">
        <v>108</v>
      </c>
      <c r="U83" s="1" t="s">
        <v>123</v>
      </c>
      <c r="V83" s="1" t="s">
        <v>65</v>
      </c>
      <c r="W83" s="1" t="s">
        <v>124</v>
      </c>
      <c r="X83" s="1" t="s">
        <v>66</v>
      </c>
      <c r="Y83" s="1" t="s">
        <v>129</v>
      </c>
      <c r="Z83" s="1" t="s">
        <v>71</v>
      </c>
      <c r="AA83" s="1"/>
      <c r="AB83" s="1"/>
      <c r="AC83" s="1"/>
      <c r="AD83" s="1"/>
      <c r="AE83" s="5">
        <v>0</v>
      </c>
      <c r="AF83" s="5">
        <v>0</v>
      </c>
      <c r="AG83" s="5">
        <v>-2457600</v>
      </c>
      <c r="AH83" s="5">
        <v>-2088960</v>
      </c>
      <c r="AI83" s="5">
        <v>-2457600</v>
      </c>
      <c r="AJ83" s="5">
        <v>-2088960</v>
      </c>
      <c r="AK83" s="5">
        <v>0</v>
      </c>
      <c r="AL83" s="5">
        <v>0</v>
      </c>
      <c r="AM83" s="5">
        <v>-3072000</v>
      </c>
      <c r="AN83" s="5">
        <v>0</v>
      </c>
      <c r="AO83" s="5">
        <v>-3072000</v>
      </c>
      <c r="AP83" s="5">
        <v>0</v>
      </c>
      <c r="AQ83" s="5"/>
      <c r="AR83" s="4"/>
      <c r="AV83">
        <v>0</v>
      </c>
      <c r="BC83"/>
      <c r="BD83"/>
      <c r="BE83"/>
      <c r="BF83"/>
      <c r="BG83"/>
      <c r="BH83"/>
      <c r="BI83"/>
      <c r="BJ83"/>
      <c r="BK83"/>
      <c r="BL83"/>
      <c r="BM83"/>
    </row>
    <row r="84" spans="1:65" x14ac:dyDescent="0.25">
      <c r="A84" s="1" t="s">
        <v>97</v>
      </c>
      <c r="B84" s="1" t="s">
        <v>98</v>
      </c>
      <c r="C84" s="1" t="s">
        <v>99</v>
      </c>
      <c r="D84" s="1" t="s">
        <v>100</v>
      </c>
      <c r="E84" s="1" t="s">
        <v>101</v>
      </c>
      <c r="F84" s="1" t="s">
        <v>102</v>
      </c>
      <c r="G84" s="1" t="s">
        <v>175</v>
      </c>
      <c r="H84" s="1" t="s">
        <v>176</v>
      </c>
      <c r="I84" s="1" t="s">
        <v>177</v>
      </c>
      <c r="J84" s="1" t="s">
        <v>178</v>
      </c>
      <c r="K84" s="1" t="s">
        <v>140</v>
      </c>
      <c r="L84" s="1" t="s">
        <v>179</v>
      </c>
      <c r="M84" s="1"/>
      <c r="N84" s="1"/>
      <c r="O84" s="1" t="s">
        <v>106</v>
      </c>
      <c r="P84" s="1"/>
      <c r="Q84" s="1"/>
      <c r="R84" s="1" t="s">
        <v>106</v>
      </c>
      <c r="S84" s="1" t="s">
        <v>107</v>
      </c>
      <c r="T84" s="1" t="s">
        <v>108</v>
      </c>
      <c r="U84" s="1" t="s">
        <v>109</v>
      </c>
      <c r="V84" s="1" t="s">
        <v>55</v>
      </c>
      <c r="W84" s="1" t="s">
        <v>110</v>
      </c>
      <c r="X84" s="1" t="s">
        <v>58</v>
      </c>
      <c r="Y84" s="1"/>
      <c r="Z84" s="1"/>
      <c r="AA84" s="1"/>
      <c r="AB84" s="1"/>
      <c r="AC84" s="1"/>
      <c r="AD84" s="1"/>
      <c r="AE84" s="5">
        <v>0</v>
      </c>
      <c r="AF84" s="5">
        <v>0</v>
      </c>
      <c r="AG84" s="5">
        <v>491520</v>
      </c>
      <c r="AH84" s="5">
        <v>417792</v>
      </c>
      <c r="AI84" s="5">
        <v>491520</v>
      </c>
      <c r="AJ84" s="5">
        <v>417792</v>
      </c>
      <c r="AK84" s="5">
        <v>0</v>
      </c>
      <c r="AL84" s="5">
        <v>375000</v>
      </c>
      <c r="AM84" s="5">
        <v>614400</v>
      </c>
      <c r="AN84" s="5">
        <v>0</v>
      </c>
      <c r="AO84" s="5">
        <v>614400</v>
      </c>
      <c r="AP84" s="5">
        <v>0</v>
      </c>
      <c r="AQ84" s="5"/>
      <c r="AR84" s="4"/>
      <c r="AV84">
        <v>0</v>
      </c>
      <c r="BC84"/>
      <c r="BD84"/>
      <c r="BE84"/>
      <c r="BF84"/>
      <c r="BG84"/>
      <c r="BH84"/>
      <c r="BI84"/>
      <c r="BJ84"/>
      <c r="BK84"/>
      <c r="BL84"/>
      <c r="BM84"/>
    </row>
    <row r="85" spans="1:65" x14ac:dyDescent="0.25">
      <c r="A85" s="1" t="s">
        <v>97</v>
      </c>
      <c r="B85" s="1" t="s">
        <v>98</v>
      </c>
      <c r="C85" s="1" t="s">
        <v>99</v>
      </c>
      <c r="D85" s="1" t="s">
        <v>100</v>
      </c>
      <c r="E85" s="1" t="s">
        <v>101</v>
      </c>
      <c r="F85" s="1" t="s">
        <v>102</v>
      </c>
      <c r="G85" s="1" t="s">
        <v>175</v>
      </c>
      <c r="H85" s="1" t="s">
        <v>176</v>
      </c>
      <c r="I85" s="1" t="s">
        <v>177</v>
      </c>
      <c r="J85" s="1" t="s">
        <v>178</v>
      </c>
      <c r="K85" s="1" t="s">
        <v>140</v>
      </c>
      <c r="L85" s="1" t="s">
        <v>179</v>
      </c>
      <c r="M85" s="1"/>
      <c r="N85" s="1"/>
      <c r="O85" s="1" t="s">
        <v>106</v>
      </c>
      <c r="P85" s="1"/>
      <c r="Q85" s="1"/>
      <c r="R85" s="1" t="s">
        <v>106</v>
      </c>
      <c r="S85" s="1" t="s">
        <v>107</v>
      </c>
      <c r="T85" s="1" t="s">
        <v>108</v>
      </c>
      <c r="U85" s="1" t="s">
        <v>109</v>
      </c>
      <c r="V85" s="1" t="s">
        <v>55</v>
      </c>
      <c r="W85" s="1" t="s">
        <v>121</v>
      </c>
      <c r="X85" s="1" t="s">
        <v>60</v>
      </c>
      <c r="Y85" s="1"/>
      <c r="Z85" s="1"/>
      <c r="AA85" s="1"/>
      <c r="AB85" s="1"/>
      <c r="AC85" s="1"/>
      <c r="AD85" s="1"/>
      <c r="AE85" s="5">
        <v>0</v>
      </c>
      <c r="AF85" s="5">
        <v>0</v>
      </c>
      <c r="AG85" s="5">
        <v>2088960</v>
      </c>
      <c r="AH85" s="5">
        <v>1775616</v>
      </c>
      <c r="AI85" s="5">
        <v>2088960</v>
      </c>
      <c r="AJ85" s="5">
        <v>1775616</v>
      </c>
      <c r="AK85" s="5">
        <v>0</v>
      </c>
      <c r="AL85" s="5">
        <v>0</v>
      </c>
      <c r="AM85" s="5">
        <v>2611200</v>
      </c>
      <c r="AN85" s="5">
        <v>0</v>
      </c>
      <c r="AO85" s="5">
        <v>2611200</v>
      </c>
      <c r="AP85" s="5">
        <v>0</v>
      </c>
      <c r="AQ85" s="5"/>
      <c r="AR85" s="4"/>
      <c r="AV85">
        <v>0</v>
      </c>
      <c r="BC85"/>
      <c r="BD85"/>
      <c r="BE85"/>
      <c r="BF85"/>
      <c r="BG85"/>
      <c r="BH85"/>
      <c r="BI85"/>
      <c r="BJ85"/>
      <c r="BK85"/>
      <c r="BL85"/>
      <c r="BM85"/>
    </row>
    <row r="86" spans="1:65" x14ac:dyDescent="0.25">
      <c r="A86" s="1" t="s">
        <v>97</v>
      </c>
      <c r="B86" s="1" t="s">
        <v>98</v>
      </c>
      <c r="C86" s="1" t="s">
        <v>99</v>
      </c>
      <c r="D86" s="1" t="s">
        <v>100</v>
      </c>
      <c r="E86" s="1" t="s">
        <v>101</v>
      </c>
      <c r="F86" s="1" t="s">
        <v>102</v>
      </c>
      <c r="G86" s="1" t="s">
        <v>175</v>
      </c>
      <c r="H86" s="1" t="s">
        <v>176</v>
      </c>
      <c r="I86" s="1" t="s">
        <v>177</v>
      </c>
      <c r="J86" s="1" t="s">
        <v>178</v>
      </c>
      <c r="K86" s="1" t="s">
        <v>140</v>
      </c>
      <c r="L86" s="1" t="s">
        <v>179</v>
      </c>
      <c r="M86" s="1"/>
      <c r="N86" s="1"/>
      <c r="O86" s="1" t="s">
        <v>106</v>
      </c>
      <c r="P86" s="1"/>
      <c r="Q86" s="1"/>
      <c r="R86" s="1" t="s">
        <v>106</v>
      </c>
      <c r="S86" s="1" t="s">
        <v>107</v>
      </c>
      <c r="T86" s="1" t="s">
        <v>108</v>
      </c>
      <c r="U86" s="1" t="s">
        <v>123</v>
      </c>
      <c r="V86" s="1" t="s">
        <v>65</v>
      </c>
      <c r="W86" s="1" t="s">
        <v>124</v>
      </c>
      <c r="X86" s="1" t="s">
        <v>66</v>
      </c>
      <c r="Y86" s="1" t="s">
        <v>125</v>
      </c>
      <c r="Z86" s="1" t="s">
        <v>126</v>
      </c>
      <c r="AA86" s="1"/>
      <c r="AB86" s="1"/>
      <c r="AC86" s="1"/>
      <c r="AD86" s="1"/>
      <c r="AE86" s="5">
        <v>0</v>
      </c>
      <c r="AF86" s="5">
        <v>0</v>
      </c>
      <c r="AG86" s="5">
        <v>-153600</v>
      </c>
      <c r="AH86" s="5">
        <v>-130560</v>
      </c>
      <c r="AI86" s="5">
        <v>-153600</v>
      </c>
      <c r="AJ86" s="5">
        <v>-130560</v>
      </c>
      <c r="AK86" s="5">
        <v>0</v>
      </c>
      <c r="AL86" s="5">
        <v>0</v>
      </c>
      <c r="AM86" s="5">
        <v>-192000</v>
      </c>
      <c r="AN86" s="5">
        <v>0</v>
      </c>
      <c r="AO86" s="5">
        <v>-192000</v>
      </c>
      <c r="AP86" s="5">
        <v>0</v>
      </c>
      <c r="AQ86" s="5"/>
      <c r="AR86" s="4"/>
      <c r="AV86">
        <v>0</v>
      </c>
      <c r="BC86"/>
      <c r="BD86"/>
      <c r="BE86"/>
      <c r="BF86"/>
      <c r="BG86"/>
      <c r="BH86"/>
      <c r="BI86"/>
      <c r="BJ86"/>
      <c r="BK86"/>
      <c r="BL86"/>
      <c r="BM86"/>
    </row>
    <row r="87" spans="1:65" x14ac:dyDescent="0.25">
      <c r="A87" s="1" t="s">
        <v>97</v>
      </c>
      <c r="B87" s="1" t="s">
        <v>98</v>
      </c>
      <c r="C87" s="1" t="s">
        <v>99</v>
      </c>
      <c r="D87" s="1" t="s">
        <v>100</v>
      </c>
      <c r="E87" s="1" t="s">
        <v>101</v>
      </c>
      <c r="F87" s="1" t="s">
        <v>102</v>
      </c>
      <c r="G87" s="1" t="s">
        <v>175</v>
      </c>
      <c r="H87" s="1" t="s">
        <v>176</v>
      </c>
      <c r="I87" s="1" t="s">
        <v>177</v>
      </c>
      <c r="J87" s="1" t="s">
        <v>178</v>
      </c>
      <c r="K87" s="1" t="s">
        <v>140</v>
      </c>
      <c r="L87" s="1" t="s">
        <v>179</v>
      </c>
      <c r="M87" s="1"/>
      <c r="N87" s="1"/>
      <c r="O87" s="1" t="s">
        <v>106</v>
      </c>
      <c r="P87" s="1"/>
      <c r="Q87" s="1"/>
      <c r="R87" s="1" t="s">
        <v>106</v>
      </c>
      <c r="S87" s="1" t="s">
        <v>107</v>
      </c>
      <c r="T87" s="1" t="s">
        <v>108</v>
      </c>
      <c r="U87" s="1" t="s">
        <v>123</v>
      </c>
      <c r="V87" s="1" t="s">
        <v>65</v>
      </c>
      <c r="W87" s="1" t="s">
        <v>124</v>
      </c>
      <c r="X87" s="1" t="s">
        <v>66</v>
      </c>
      <c r="Y87" s="1" t="s">
        <v>127</v>
      </c>
      <c r="Z87" s="1" t="s">
        <v>128</v>
      </c>
      <c r="AA87" s="1"/>
      <c r="AB87" s="1"/>
      <c r="AC87" s="1"/>
      <c r="AD87" s="1"/>
      <c r="AE87" s="5">
        <v>0</v>
      </c>
      <c r="AF87" s="5">
        <v>0</v>
      </c>
      <c r="AG87" s="5">
        <v>-153600</v>
      </c>
      <c r="AH87" s="5">
        <v>-130560</v>
      </c>
      <c r="AI87" s="5">
        <v>-153600</v>
      </c>
      <c r="AJ87" s="5">
        <v>-130560</v>
      </c>
      <c r="AK87" s="5">
        <v>0</v>
      </c>
      <c r="AL87" s="5">
        <v>-45000</v>
      </c>
      <c r="AM87" s="5">
        <v>-192000</v>
      </c>
      <c r="AN87" s="5">
        <v>0</v>
      </c>
      <c r="AO87" s="5">
        <v>-192000</v>
      </c>
      <c r="AP87" s="5">
        <v>0</v>
      </c>
      <c r="AQ87" s="5"/>
      <c r="AR87" s="4"/>
      <c r="AV87">
        <v>0</v>
      </c>
      <c r="BC87"/>
      <c r="BD87"/>
      <c r="BE87"/>
      <c r="BF87"/>
      <c r="BG87"/>
      <c r="BH87"/>
      <c r="BI87"/>
      <c r="BJ87"/>
      <c r="BK87"/>
      <c r="BL87"/>
      <c r="BM87"/>
    </row>
    <row r="88" spans="1:65" x14ac:dyDescent="0.25">
      <c r="A88" s="1" t="s">
        <v>97</v>
      </c>
      <c r="B88" s="1" t="s">
        <v>98</v>
      </c>
      <c r="C88" s="1" t="s">
        <v>99</v>
      </c>
      <c r="D88" s="1" t="s">
        <v>100</v>
      </c>
      <c r="E88" s="1" t="s">
        <v>101</v>
      </c>
      <c r="F88" s="1" t="s">
        <v>102</v>
      </c>
      <c r="G88" s="1" t="s">
        <v>175</v>
      </c>
      <c r="H88" s="1" t="s">
        <v>176</v>
      </c>
      <c r="I88" s="1" t="s">
        <v>177</v>
      </c>
      <c r="J88" s="1" t="s">
        <v>178</v>
      </c>
      <c r="K88" s="1" t="s">
        <v>140</v>
      </c>
      <c r="L88" s="1" t="s">
        <v>179</v>
      </c>
      <c r="M88" s="1"/>
      <c r="N88" s="1"/>
      <c r="O88" s="1" t="s">
        <v>106</v>
      </c>
      <c r="P88" s="1"/>
      <c r="Q88" s="1"/>
      <c r="R88" s="1" t="s">
        <v>106</v>
      </c>
      <c r="S88" s="1" t="s">
        <v>107</v>
      </c>
      <c r="T88" s="1" t="s">
        <v>108</v>
      </c>
      <c r="U88" s="1" t="s">
        <v>123</v>
      </c>
      <c r="V88" s="1" t="s">
        <v>65</v>
      </c>
      <c r="W88" s="1" t="s">
        <v>124</v>
      </c>
      <c r="X88" s="1" t="s">
        <v>66</v>
      </c>
      <c r="Y88" s="1" t="s">
        <v>129</v>
      </c>
      <c r="Z88" s="1" t="s">
        <v>71</v>
      </c>
      <c r="AA88" s="1"/>
      <c r="AB88" s="1"/>
      <c r="AC88" s="1"/>
      <c r="AD88" s="1"/>
      <c r="AE88" s="5">
        <v>0</v>
      </c>
      <c r="AF88" s="5">
        <v>0</v>
      </c>
      <c r="AG88" s="5">
        <v>-2457600</v>
      </c>
      <c r="AH88" s="5">
        <v>-2088960</v>
      </c>
      <c r="AI88" s="5">
        <v>-2457600</v>
      </c>
      <c r="AJ88" s="5">
        <v>-2088960</v>
      </c>
      <c r="AK88" s="5">
        <v>0</v>
      </c>
      <c r="AL88" s="5">
        <v>0</v>
      </c>
      <c r="AM88" s="5">
        <v>-3072000</v>
      </c>
      <c r="AN88" s="5">
        <v>0</v>
      </c>
      <c r="AO88" s="5">
        <v>-3072000</v>
      </c>
      <c r="AP88" s="5">
        <v>0</v>
      </c>
      <c r="AQ88" s="5"/>
      <c r="AR88" s="4"/>
      <c r="AV88">
        <v>0</v>
      </c>
      <c r="BC88"/>
      <c r="BD88"/>
      <c r="BE88"/>
      <c r="BF88"/>
      <c r="BG88"/>
      <c r="BH88"/>
      <c r="BI88"/>
      <c r="BJ88"/>
      <c r="BK88"/>
      <c r="BL88"/>
      <c r="BM8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Dépenses</vt:lpstr>
      <vt:lpstr>Recettes</vt:lpstr>
      <vt:lpstr>Donnees</vt:lpstr>
      <vt:lpstr>Dépenses!Impression_des_titres</vt:lpstr>
      <vt:lpstr>Dépenses!Zone_d_impression</vt:lpstr>
      <vt:lpstr>Recettes!Zone_d_impression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SXSSF</cp:keywords>
  <dc:description>H3_01 - D1.001 - LRO - 31.10.16 - Inversement du calcul sur les postes de recette
H5_01 - D1.002 - PR - 30.03.19 - Modif "pour vote" + alim. pensions</dc:description>
  <cp:lastModifiedBy>pascal robert</cp:lastModifiedBy>
  <cp:lastPrinted>2014-04-23T08:38:37Z</cp:lastPrinted>
  <dcterms:created xsi:type="dcterms:W3CDTF">2012-05-10T14:38:32Z</dcterms:created>
  <dcterms:modified xsi:type="dcterms:W3CDTF">2019-03-21T10:32:30Z</dcterms:modified>
</cp:coreProperties>
</file>