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I:\j1.01\fr\obd\editions\"/>
    </mc:Choice>
  </mc:AlternateContent>
  <xr:revisionPtr revIDLastSave="0" documentId="13_ncr:1_{0E7DCF11-8B72-423D-912A-D76FDFE20C5C}" xr6:coauthVersionLast="47" xr6:coauthVersionMax="47" xr10:uidLastSave="{00000000-0000-0000-0000-000000000000}"/>
  <bookViews>
    <workbookView xWindow="-120" yWindow="-120" windowWidth="25440" windowHeight="15390" tabRatio="730" xr2:uid="{00000000-000D-0000-FFFF-FFFF00000000}"/>
  </bookViews>
  <sheets>
    <sheet name="Situation patrimoniale" sheetId="17" r:id="rId1"/>
    <sheet name="Donnees" sheetId="27" r:id="rId2"/>
  </sheets>
  <definedNames>
    <definedName name="_xlnm.Print_Area" localSheetId="0">'Situation patrimoniale'!$B$1:$I$53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7" l="1"/>
  <c r="H38" i="17"/>
  <c r="G38" i="17"/>
  <c r="I35" i="17"/>
  <c r="E35" i="17"/>
  <c r="E27" i="17" a="1"/>
  <c r="E27" i="17" s="1"/>
  <c r="D27" i="17" a="1"/>
  <c r="D27" i="17" s="1"/>
  <c r="C27" i="17" a="1"/>
  <c r="C27" i="17" s="1"/>
  <c r="E26" i="17" a="1"/>
  <c r="E26" i="17" s="1"/>
  <c r="D26" i="17" a="1"/>
  <c r="D26" i="17" s="1"/>
  <c r="C26" i="17" a="1"/>
  <c r="C26" i="17" s="1"/>
  <c r="E24" i="17" a="1"/>
  <c r="E24" i="17" s="1"/>
  <c r="D24" i="17" a="1"/>
  <c r="D24" i="17" s="1"/>
  <c r="C24" i="17" a="1"/>
  <c r="C24" i="17" s="1"/>
  <c r="E28" i="17" l="1" a="1"/>
  <c r="E28" i="17" s="1"/>
  <c r="D28" i="17" a="1"/>
  <c r="D28" i="17" s="1"/>
  <c r="C28" i="17" a="1"/>
  <c r="C28" i="17" s="1"/>
  <c r="E25" i="17" a="1"/>
  <c r="E25" i="17" s="1"/>
  <c r="D25" i="17" a="1"/>
  <c r="D25" i="17" s="1"/>
  <c r="C25" i="17" a="1"/>
  <c r="C25" i="17" s="1"/>
  <c r="C39" i="17" l="1"/>
  <c r="D39" i="17"/>
  <c r="I39" i="17"/>
  <c r="H39" i="17"/>
  <c r="G39" i="17"/>
  <c r="E39" i="17"/>
  <c r="G47" i="17" l="1"/>
  <c r="G34" i="17"/>
  <c r="C34" i="17"/>
  <c r="C22" i="17"/>
  <c r="G11" i="17"/>
  <c r="C11" i="17"/>
  <c r="I47" i="17" l="1"/>
  <c r="H47" i="17"/>
  <c r="I34" i="17"/>
  <c r="H34" i="17"/>
  <c r="E34" i="17"/>
  <c r="D34" i="17"/>
  <c r="E22" i="17"/>
  <c r="D22" i="17"/>
  <c r="I11" i="17"/>
  <c r="H11" i="17"/>
  <c r="E11" i="17"/>
  <c r="D11" i="17"/>
  <c r="I53" i="17" l="1"/>
  <c r="I52" i="17"/>
  <c r="H52" i="17"/>
  <c r="H53" i="17"/>
  <c r="I37" i="17"/>
  <c r="I36" i="17"/>
  <c r="H37" i="17"/>
  <c r="H36" i="17"/>
  <c r="E36" i="17"/>
  <c r="D36" i="17"/>
  <c r="I15" i="17" l="1"/>
  <c r="I14" i="17"/>
  <c r="I13" i="17"/>
  <c r="I12" i="17"/>
  <c r="H15" i="17"/>
  <c r="H14" i="17"/>
  <c r="H13" i="17"/>
  <c r="H12" i="17"/>
  <c r="E15" i="17"/>
  <c r="E14" i="17"/>
  <c r="E13" i="17"/>
  <c r="E12" i="17"/>
  <c r="D15" i="17"/>
  <c r="D14" i="17"/>
  <c r="D13" i="17"/>
  <c r="D12" i="17"/>
  <c r="H51" i="17" l="1"/>
  <c r="D16" i="17" l="1"/>
  <c r="E16" i="17"/>
  <c r="H16" i="17"/>
  <c r="I16" i="17"/>
  <c r="I51" i="17"/>
  <c r="E17" i="17" l="1"/>
  <c r="D17" i="17"/>
  <c r="D18" i="17" s="1"/>
  <c r="H17" i="17"/>
  <c r="H18" i="17" s="1"/>
  <c r="I17" i="17"/>
  <c r="I18" i="17" s="1"/>
  <c r="E23" i="17" l="1"/>
  <c r="E29" i="17" s="1"/>
  <c r="E18" i="17"/>
  <c r="D23" i="17"/>
  <c r="D29" i="17" s="1"/>
  <c r="H35" i="17" l="1"/>
  <c r="H40" i="17" s="1"/>
  <c r="E40" i="17"/>
  <c r="I40" i="17"/>
  <c r="D35" i="17"/>
  <c r="D40" i="17" s="1"/>
  <c r="D41" i="17" l="1"/>
  <c r="I41" i="17"/>
  <c r="E41" i="17"/>
  <c r="H41" i="17"/>
  <c r="H48" i="17" l="1"/>
  <c r="H49" i="17" s="1"/>
  <c r="I48" i="17"/>
  <c r="I49" i="17" s="1"/>
  <c r="C13" i="17" l="1"/>
  <c r="G53" i="17" l="1"/>
  <c r="G52" i="17"/>
  <c r="G51" i="17" l="1"/>
  <c r="G37" i="17" l="1"/>
  <c r="G36" i="17"/>
  <c r="C36" i="17"/>
  <c r="G15" i="17"/>
  <c r="C15" i="17"/>
  <c r="G14" i="17"/>
  <c r="C14" i="17"/>
  <c r="G13" i="17"/>
  <c r="G12" i="17"/>
  <c r="C12" i="17"/>
  <c r="C16" i="17" l="1"/>
  <c r="F4" i="27"/>
  <c r="I1" i="17" l="1"/>
  <c r="G16" i="17" l="1"/>
  <c r="G17" i="17" l="1"/>
  <c r="C17" i="17"/>
  <c r="D4" i="27"/>
  <c r="B4" i="27"/>
  <c r="E3" i="27"/>
  <c r="C3" i="27"/>
  <c r="B3" i="27"/>
  <c r="E2" i="27"/>
  <c r="C2" i="27"/>
  <c r="B2" i="27"/>
  <c r="E1" i="27"/>
  <c r="B5" i="17" s="1"/>
  <c r="C1" i="27"/>
  <c r="B1" i="27"/>
  <c r="B2" i="17" l="1"/>
  <c r="G18" i="17"/>
  <c r="C18" i="17"/>
  <c r="C23" i="17"/>
  <c r="C29" i="17" s="1"/>
  <c r="C35" i="17" l="1"/>
  <c r="G35" i="17"/>
  <c r="C40" i="17" l="1"/>
  <c r="G40" i="17" l="1"/>
  <c r="G41" i="17" s="1"/>
  <c r="C41" i="17" l="1"/>
  <c r="G48" i="17" l="1"/>
  <c r="G4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Yannick Dieu</author>
  </authors>
  <commentList>
    <comment ref="B9" authorId="0" shapeId="0" xr:uid="{6698DD9C-A976-409E-B728-64F81382E9A6}">
      <text>
        <r>
          <rPr>
            <sz val="9"/>
            <color indexed="81"/>
            <rFont val="Tahoma"/>
            <family val="2"/>
          </rPr>
          <t>Le compte de résultat prévisionnel est présenté pour le budget initial et le(les) budget(s) rectificatif(s). Le compte de résultat exécuté est présenté pour le compte financier.</t>
        </r>
      </text>
    </comment>
    <comment ref="B13" authorId="0" shapeId="0" xr:uid="{71B27287-1AAB-4C26-BC66-7F4E11BEB530}">
      <text>
        <r>
          <rPr>
            <sz val="9"/>
            <color indexed="81"/>
            <rFont val="Tahoma"/>
            <family val="2"/>
          </rPr>
          <t>Il s'agit des sous catégories de comptes présentant les contributions employeur au CAS Pensions</t>
        </r>
      </text>
    </comment>
    <comment ref="B32" authorId="0" shapeId="0" xr:uid="{B197C95D-99CC-4C5C-BFF5-73DCFEF72824}">
      <text>
        <r>
          <rPr>
            <sz val="9"/>
            <color indexed="81"/>
            <rFont val="Tahoma"/>
            <family val="2"/>
          </rPr>
          <t>L'état prévisionnel d'évolution de la situation patrimoniale en droits constatés est présenté pour le budget initial et le(les) budget(s) rectificatif(s). L'état exécuté d'évolution de la situation patrimoniale en droits constatés est présenté pour le compte financier.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Fraysse</author>
  </authors>
  <commentList>
    <comment ref="A1" authorId="0" shapeId="0" xr:uid="{D388A77E-66F0-46A9-93F2-15ABDDA0F66F}">
      <text>
        <r>
          <rPr>
            <sz val="9"/>
            <color indexed="81"/>
            <rFont val="Courier New"/>
            <family val="3"/>
          </rPr>
          <t>I1_01 - D1.000 - YAD - 12.12.19 - Création
J1_01 - D1.001 - PFR - 14.11.22 - Ajustement de la présentation par rapport à celle en GBCP
      - D1.002 - PR  - 05.12.22 - Correction écart dotation,reprise,…remboursement/augmentation dettes
      - D1.003 - YAD - 20.12.22 - Changement des formules pour les calculs de l'IAF et de la CAF
      - D1.004 - PR  - 02.03.23 - Modif CAF avec 6577/6672 dans actifs cédés et 7577/7672 dans produits de cession + simplification formules
      - D1.005 - PR  - 28.09.23 - Modif formules insuffisance/capacité d'autofinancement sur 3eme but
      - D1.006 - YAD - 24.11.23 - Evolutions RRBO 2023
      - D1.007 - PR  - 12.12.23 - Modif. formules Autres ressources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<sst xmlns="http://schemas.openxmlformats.org/spreadsheetml/2006/main" count="99" uniqueCount="95">
  <si>
    <t>CHARGES</t>
  </si>
  <si>
    <t>PRODUITS</t>
  </si>
  <si>
    <t>Personnel</t>
  </si>
  <si>
    <t>Subventions de l'Etat</t>
  </si>
  <si>
    <t>Fonctionnement autre que les charges de personnel</t>
  </si>
  <si>
    <t>Intervention (le cas échéant)</t>
  </si>
  <si>
    <t>Autres subventions</t>
  </si>
  <si>
    <t>Autres ressources</t>
  </si>
  <si>
    <t>TOTAL DES CHARGES (1)</t>
  </si>
  <si>
    <t>TOTAL DES PRODUITS (2)</t>
  </si>
  <si>
    <t>EMPLOIS</t>
  </si>
  <si>
    <t>RESSOURCES</t>
  </si>
  <si>
    <t>Insuffisance d'autofinancement</t>
  </si>
  <si>
    <t>Capacité d'autofinancement</t>
  </si>
  <si>
    <t>Investissements</t>
  </si>
  <si>
    <t>TOTAL DES EMPLOIS (5)</t>
  </si>
  <si>
    <t>TOTAL DES RESSOURCES (6)</t>
  </si>
  <si>
    <t>= CAF ou IAF*</t>
  </si>
  <si>
    <t>*capacité d'autofinancement ou d'insuffisance d'autofinancement</t>
  </si>
  <si>
    <t>Financement de l'actif par l'État</t>
  </si>
  <si>
    <t>Financement de l'actif par des tiers autres que l'État</t>
  </si>
  <si>
    <t>Remboursement des dettes financières</t>
  </si>
  <si>
    <t>Augmentation des dettes financières</t>
  </si>
  <si>
    <t>+ valeur nette comptable des éléments d'actifs cédés</t>
  </si>
  <si>
    <t xml:space="preserve">- produits de cession d'éléments d'actifs </t>
  </si>
  <si>
    <t>But</t>
  </si>
  <si>
    <t>But N°</t>
  </si>
  <si>
    <t xml:space="preserve">Poste </t>
  </si>
  <si>
    <t>Poste 1</t>
  </si>
  <si>
    <t>Poste 2</t>
  </si>
  <si>
    <t>Poste 3</t>
  </si>
  <si>
    <t>Poste 4</t>
  </si>
  <si>
    <t>Poste 5</t>
  </si>
  <si>
    <t>Montant débit</t>
  </si>
  <si>
    <t>Montant crédit</t>
  </si>
  <si>
    <t>Etablissement</t>
  </si>
  <si>
    <t>Intitulé de l'établissement</t>
  </si>
  <si>
    <t>Année</t>
  </si>
  <si>
    <t>CGR</t>
  </si>
  <si>
    <t>Intitulé du CGR</t>
  </si>
  <si>
    <t>Chemin</t>
  </si>
  <si>
    <t>Intitulé du poste</t>
  </si>
  <si>
    <t>Job</t>
  </si>
  <si>
    <t>Utilisateur</t>
  </si>
  <si>
    <t>Date</t>
  </si>
  <si>
    <t>But 1</t>
  </si>
  <si>
    <t>Type d'enregistrement</t>
  </si>
  <si>
    <t>Numéro de l'enregistrement</t>
  </si>
  <si>
    <t>Identifiant de l’établissement</t>
  </si>
  <si>
    <t>Type de document</t>
  </si>
  <si>
    <t>Code nomenclature</t>
  </si>
  <si>
    <t>Code budget</t>
  </si>
  <si>
    <t>Rang de la balance</t>
  </si>
  <si>
    <t>Date d'arrêté</t>
  </si>
  <si>
    <t>SIREN</t>
  </si>
  <si>
    <t>SIRET</t>
  </si>
  <si>
    <t>Etablissement :</t>
  </si>
  <si>
    <t>Année de l'exercice :</t>
  </si>
  <si>
    <t>CGR :</t>
  </si>
  <si>
    <t>Chemin :</t>
  </si>
  <si>
    <t>Poste :</t>
  </si>
  <si>
    <t>Job :</t>
  </si>
  <si>
    <t>Utilisateur :</t>
  </si>
  <si>
    <t>Date :</t>
  </si>
  <si>
    <t>Fiscalité affectée</t>
  </si>
  <si>
    <t>dont charges de pensions civiles</t>
  </si>
  <si>
    <t>+ Dotations aux amortissements, dépréciations et provisions</t>
  </si>
  <si>
    <t>- reprises sur amortissements, dépréciations et provisions</t>
  </si>
  <si>
    <t>VARIATION ET NIVEAU DU FONDS DE ROULEMENT, DU BESOIN EN FONDS DE ROULEMENT ET DE LA TRESORERIE</t>
  </si>
  <si>
    <t>Type fichier</t>
  </si>
  <si>
    <t>Formule CAF</t>
  </si>
  <si>
    <t>- quote-part reprise au résultat des financements rattachés à des actifs</t>
  </si>
  <si>
    <t>Variation du FONDS DE ROULEMENT : AUGMENTATION (7) ou DIMINUTION (8)</t>
  </si>
  <si>
    <t>Niveau final du FONDS DE ROULEMENT</t>
  </si>
  <si>
    <t>Niveau final du BESOIN EN FONDS DE ROULEMENT</t>
  </si>
  <si>
    <t>* Montant issu du tableau "Equilibre financier"</t>
  </si>
  <si>
    <t>Augmentation du fonds de roulement (7) = (6)-(5)</t>
  </si>
  <si>
    <t>Diminution du fonds de roulement  (8) = (5)-(6)</t>
  </si>
  <si>
    <t>Date de vote</t>
  </si>
  <si>
    <t>But 2</t>
  </si>
  <si>
    <t>But 3</t>
  </si>
  <si>
    <t>Numéro BR</t>
  </si>
  <si>
    <t>COMPTE DE RÉSULTAT PRÉVISIONNEL/EXÉCUTÉ</t>
  </si>
  <si>
    <t>Résultat : bénéfice (3) = (2) - (1)</t>
  </si>
  <si>
    <t>TOTAL EQUILIBRE du compte de résultat
(1) + (3) = (2) + (4)</t>
  </si>
  <si>
    <t>Autres produits</t>
  </si>
  <si>
    <t>Résultat : perte (4) = (1) - (2)</t>
  </si>
  <si>
    <t>CALCUL DE LA CAPACITÉ D'AUTOFINANCEMENT</t>
  </si>
  <si>
    <t>Résultat de l'exercice (bénéfice (3) ou perte (-4))</t>
  </si>
  <si>
    <t>ÉTAT PRÉVISIONNEL/EXÉCUTÉ DE L'ÉVOLUTION DE LA SITUATION PATRIMONIALE EN DROITS CONSTATÉS</t>
  </si>
  <si>
    <t>Variation du BESOIN en FONDS DE ROULEMENT (FONDS DE ROULEMENT - TRÉSORERIE)</t>
  </si>
  <si>
    <t>Variation de la TRÉSORERIE : ABONDEMENT (I) ou PRÉLÈVEMENT (II)*</t>
  </si>
  <si>
    <t>Niveau final de la TRÉSORERIE</t>
  </si>
  <si>
    <t>POUR VOTE DE L'ORGANE DÉLIBERANT</t>
  </si>
  <si>
    <t>POUR INFORMATION DE L'ORGANE DÉLIBERANT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</si>
</sst>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name val="Arial"/>
      <family val="2"/>
    </font>
    <font>
      <sz val="10"/>
      <name val="Arial"/>
      <family val="2"/>
    </font>
    <font>
      <sz val="10"/>
      <color indexed="8"/>
      <name val="Arial"/>
      <family val="2"/>
    </font>
    <font>
      <sz val="10"/>
      <color indexed="8"/>
      <name val="Arial"/>
      <family val="2"/>
    </font>
    <font>
      <sz val="1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1"/>
      <color theme="1"/>
      <name val="Calibri"/>
      <family val="2"/>
      <scheme val="minor"/>
    </font>
    <font>
      <i/>
      <sz val="11"/>
      <name val="Calibri"/>
      <family val="2"/>
      <scheme val="minor"/>
    </font>
    <font>
      <sz val="9"/>
      <color indexed="81"/>
      <name val="Courier New"/>
      <family val="3"/>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auto="1"/>
      </right>
      <top style="thin">
        <color auto="1"/>
      </top>
      <bottom style="thin">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diagonal/>
    </border>
  </borders>
  <cellStyleXfs count="6">
    <xf numFmtId="0" fontId="0" fillId="0" borderId="0"/>
    <xf numFmtId="0" fontId="1" fillId="0" borderId="0"/>
    <xf numFmtId="0" fontId="2" fillId="0" borderId="0"/>
    <xf numFmtId="0" fontId="3" fillId="0" borderId="0"/>
    <xf numFmtId="0" fontId="4" fillId="0" borderId="0"/>
    <xf numFmtId="9" fontId="4" fillId="0" borderId="0" applyFont="0" applyFill="0" applyBorder="0" applyAlignment="0" applyProtection="0"/>
  </cellStyleXfs>
  <cellXfs count="87">
    <xf numFmtId="0" fontId="0" fillId="0" borderId="0" xfId="0"/>
    <xf numFmtId="0" fontId="5" fillId="0" borderId="0" xfId="0" applyFont="1"/>
    <xf numFmtId="49" fontId="5" fillId="0" borderId="0" xfId="0" applyNumberFormat="1" applyFont="1"/>
    <xf numFmtId="2" fontId="5" fillId="0" borderId="0" xfId="0" applyNumberFormat="1" applyFont="1"/>
    <xf numFmtId="49" fontId="5" fillId="0" borderId="0" xfId="0" applyNumberFormat="1" applyFont="1" applyProtection="1">
      <protection hidden="1"/>
    </xf>
    <xf numFmtId="14" fontId="5" fillId="0" borderId="0" xfId="0" applyNumberFormat="1" applyFont="1"/>
    <xf numFmtId="49" fontId="0" fillId="0" borderId="0" xfId="0" applyNumberFormat="1"/>
    <xf numFmtId="0" fontId="8" fillId="4" borderId="5" xfId="0" applyFont="1" applyFill="1" applyBorder="1" applyAlignment="1">
      <alignment horizontal="center" vertical="center"/>
    </xf>
    <xf numFmtId="0" fontId="8" fillId="4" borderId="11" xfId="0" applyFont="1" applyFill="1" applyBorder="1" applyAlignment="1">
      <alignment horizontal="center" vertical="center" wrapText="1"/>
    </xf>
    <xf numFmtId="0" fontId="7" fillId="0" borderId="0" xfId="0" applyFont="1"/>
    <xf numFmtId="0" fontId="0" fillId="0" borderId="8" xfId="0"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horizontal="left" vertical="center"/>
    </xf>
    <xf numFmtId="0" fontId="8" fillId="4" borderId="8" xfId="0" applyFont="1" applyFill="1" applyBorder="1" applyAlignment="1">
      <alignment horizontal="center" vertical="center"/>
    </xf>
    <xf numFmtId="4" fontId="8" fillId="2" borderId="1" xfId="0" applyNumberFormat="1" applyFont="1" applyFill="1" applyBorder="1" applyAlignment="1">
      <alignment horizontal="right" vertical="center"/>
    </xf>
    <xf numFmtId="0" fontId="8" fillId="4" borderId="1" xfId="0" applyFont="1" applyFill="1" applyBorder="1" applyAlignment="1">
      <alignment horizontal="center" vertical="center"/>
    </xf>
    <xf numFmtId="0" fontId="9" fillId="0" borderId="8" xfId="0" applyFont="1" applyBorder="1" applyAlignment="1">
      <alignment horizontal="left" vertical="center"/>
    </xf>
    <xf numFmtId="4" fontId="0" fillId="2" borderId="1" xfId="0" applyNumberFormat="1" applyFill="1" applyBorder="1" applyAlignment="1">
      <alignment horizontal="right" vertical="center"/>
    </xf>
    <xf numFmtId="0" fontId="9" fillId="0" borderId="1" xfId="0" applyFont="1" applyBorder="1" applyAlignment="1">
      <alignment horizontal="left" vertical="center"/>
    </xf>
    <xf numFmtId="0" fontId="8" fillId="4" borderId="13" xfId="0" applyFont="1" applyFill="1" applyBorder="1" applyAlignment="1">
      <alignment horizontal="left" vertical="center" wrapText="1"/>
    </xf>
    <xf numFmtId="4" fontId="8" fillId="2" borderId="14" xfId="0" applyNumberFormat="1" applyFont="1" applyFill="1" applyBorder="1" applyAlignment="1">
      <alignment horizontal="right" vertical="center"/>
    </xf>
    <xf numFmtId="0" fontId="8" fillId="4" borderId="14" xfId="0" applyFont="1" applyFill="1" applyBorder="1" applyAlignment="1">
      <alignment horizontal="left" vertical="center" wrapText="1"/>
    </xf>
    <xf numFmtId="0" fontId="10" fillId="0" borderId="0" xfId="0" applyFont="1" applyAlignment="1">
      <alignment horizontal="left" vertical="center" wrapText="1"/>
    </xf>
    <xf numFmtId="165" fontId="8" fillId="0" borderId="0" xfId="0" applyNumberFormat="1" applyFont="1" applyAlignment="1">
      <alignment horizontal="center" vertical="center"/>
    </xf>
    <xf numFmtId="0" fontId="8" fillId="0" borderId="0" xfId="0" applyFont="1" applyAlignment="1">
      <alignment horizontal="left" vertical="center" wrapText="1"/>
    </xf>
    <xf numFmtId="164" fontId="7" fillId="0" borderId="0" xfId="0" applyNumberFormat="1" applyFont="1" applyAlignment="1">
      <alignment horizontal="center" vertical="center"/>
    </xf>
    <xf numFmtId="0" fontId="0" fillId="0" borderId="5" xfId="0" applyBorder="1"/>
    <xf numFmtId="0" fontId="0" fillId="0" borderId="8" xfId="0" quotePrefix="1" applyBorder="1" applyAlignment="1">
      <alignment horizontal="left" vertical="center"/>
    </xf>
    <xf numFmtId="0" fontId="8" fillId="4" borderId="10" xfId="0" applyFont="1" applyFill="1" applyBorder="1" applyAlignment="1">
      <alignment horizontal="center" vertical="center"/>
    </xf>
    <xf numFmtId="0" fontId="0" fillId="0" borderId="15" xfId="0" applyBorder="1" applyAlignment="1">
      <alignment horizontal="left" vertical="center"/>
    </xf>
    <xf numFmtId="4" fontId="0" fillId="0" borderId="4" xfId="0" applyNumberFormat="1" applyBorder="1" applyAlignment="1">
      <alignment horizontal="right" vertical="center"/>
    </xf>
    <xf numFmtId="0" fontId="8" fillId="4" borderId="8" xfId="0" applyFont="1" applyFill="1" applyBorder="1" applyAlignment="1">
      <alignment horizontal="center" vertical="center" wrapText="1"/>
    </xf>
    <xf numFmtId="4" fontId="7" fillId="0" borderId="1" xfId="0" applyNumberFormat="1" applyFont="1" applyBorder="1" applyAlignment="1">
      <alignment horizontal="right" vertical="center"/>
    </xf>
    <xf numFmtId="0" fontId="8" fillId="4" borderId="1" xfId="0" applyFont="1" applyFill="1" applyBorder="1" applyAlignment="1">
      <alignment horizontal="center" vertical="center" wrapText="1"/>
    </xf>
    <xf numFmtId="0" fontId="0" fillId="0" borderId="13" xfId="0" applyBorder="1" applyAlignment="1">
      <alignment horizontal="left" vertical="center"/>
    </xf>
    <xf numFmtId="4" fontId="0" fillId="2" borderId="14" xfId="0" applyNumberFormat="1" applyFill="1" applyBorder="1" applyAlignment="1">
      <alignment horizontal="right" vertical="center"/>
    </xf>
    <xf numFmtId="0" fontId="0" fillId="0" borderId="14" xfId="0" applyBorder="1" applyAlignment="1">
      <alignment horizontal="left" vertical="center"/>
    </xf>
    <xf numFmtId="0" fontId="8" fillId="2" borderId="0" xfId="0" applyFont="1" applyFill="1" applyAlignment="1">
      <alignment horizontal="center" vertical="center" wrapText="1"/>
    </xf>
    <xf numFmtId="0" fontId="0" fillId="0" borderId="9" xfId="0" quotePrefix="1" applyBorder="1" applyAlignment="1">
      <alignment horizontal="left" vertical="center" wrapText="1"/>
    </xf>
    <xf numFmtId="0" fontId="0" fillId="0" borderId="0" xfId="0" applyAlignment="1">
      <alignment horizontal="left" vertical="center"/>
    </xf>
    <xf numFmtId="0" fontId="0" fillId="0" borderId="9" xfId="0" applyBorder="1" applyAlignment="1">
      <alignment vertical="center"/>
    </xf>
    <xf numFmtId="4" fontId="0" fillId="0" borderId="3" xfId="0" applyNumberFormat="1" applyBorder="1" applyAlignment="1">
      <alignment vertical="center"/>
    </xf>
    <xf numFmtId="0" fontId="9" fillId="0" borderId="16" xfId="0" applyFont="1" applyBorder="1" applyAlignment="1">
      <alignment horizontal="right"/>
    </xf>
    <xf numFmtId="4" fontId="0" fillId="2" borderId="0" xfId="0" applyNumberFormat="1" applyFill="1" applyAlignment="1">
      <alignment horizontal="righ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8" fillId="4" borderId="8" xfId="0" applyFont="1" applyFill="1" applyBorder="1" applyAlignment="1">
      <alignment horizontal="left" vertical="top" wrapText="1"/>
    </xf>
    <xf numFmtId="4" fontId="0" fillId="0" borderId="21" xfId="0" applyNumberFormat="1" applyBorder="1" applyAlignment="1">
      <alignment horizontal="right" vertical="center"/>
    </xf>
    <xf numFmtId="4" fontId="8" fillId="2" borderId="21" xfId="0" applyNumberFormat="1" applyFont="1" applyFill="1" applyBorder="1" applyAlignment="1">
      <alignment horizontal="right" vertical="center"/>
    </xf>
    <xf numFmtId="4" fontId="0" fillId="2" borderId="21" xfId="0" applyNumberFormat="1" applyFill="1" applyBorder="1" applyAlignment="1">
      <alignment horizontal="right" vertical="center"/>
    </xf>
    <xf numFmtId="4" fontId="7" fillId="0" borderId="22" xfId="0" applyNumberFormat="1" applyFont="1" applyBorder="1" applyAlignment="1">
      <alignment horizontal="right" vertical="center"/>
    </xf>
    <xf numFmtId="4" fontId="7" fillId="0" borderId="14" xfId="0" applyNumberFormat="1" applyFont="1" applyBorder="1" applyAlignment="1">
      <alignment horizontal="right" vertical="center"/>
    </xf>
    <xf numFmtId="4" fontId="0" fillId="0" borderId="21" xfId="0" applyNumberFormat="1" applyBorder="1" applyAlignment="1">
      <alignment vertical="center"/>
    </xf>
    <xf numFmtId="4" fontId="0" fillId="0" borderId="23" xfId="0" applyNumberFormat="1" applyBorder="1" applyAlignment="1">
      <alignment horizontal="right" vertical="center"/>
    </xf>
    <xf numFmtId="4" fontId="0" fillId="0" borderId="6" xfId="0" applyNumberFormat="1" applyBorder="1" applyAlignment="1">
      <alignment horizontal="right" vertical="center"/>
    </xf>
    <xf numFmtId="4" fontId="0" fillId="0" borderId="6" xfId="0" applyNumberFormat="1" applyBorder="1" applyAlignment="1">
      <alignment vertical="center"/>
    </xf>
    <xf numFmtId="4" fontId="0" fillId="0" borderId="24" xfId="0" applyNumberFormat="1" applyBorder="1" applyAlignment="1">
      <alignment horizontal="right" vertical="center"/>
    </xf>
    <xf numFmtId="4" fontId="0" fillId="0" borderId="1" xfId="0" applyNumberFormat="1" applyBorder="1" applyAlignment="1">
      <alignment vertical="center"/>
    </xf>
    <xf numFmtId="4" fontId="0" fillId="0" borderId="25" xfId="0" applyNumberFormat="1" applyBorder="1" applyAlignment="1">
      <alignment horizontal="right" vertical="center"/>
    </xf>
    <xf numFmtId="4" fontId="0" fillId="0" borderId="26" xfId="0" applyNumberFormat="1" applyBorder="1" applyAlignment="1">
      <alignment horizontal="right" vertical="center"/>
    </xf>
    <xf numFmtId="4" fontId="7" fillId="0" borderId="21" xfId="0" applyNumberFormat="1" applyFont="1" applyBorder="1" applyAlignment="1">
      <alignment horizontal="right" vertical="center" wrapText="1"/>
    </xf>
    <xf numFmtId="4" fontId="0" fillId="2" borderId="22" xfId="0" applyNumberFormat="1" applyFill="1" applyBorder="1" applyAlignment="1">
      <alignment horizontal="right" vertical="center"/>
    </xf>
    <xf numFmtId="4" fontId="7" fillId="0" borderId="1" xfId="0" applyNumberFormat="1" applyFont="1" applyBorder="1" applyAlignment="1">
      <alignment horizontal="right" vertical="center" wrapText="1"/>
    </xf>
    <xf numFmtId="4" fontId="0" fillId="5" borderId="21" xfId="0" applyNumberFormat="1" applyFill="1" applyBorder="1" applyAlignment="1">
      <alignment vertical="center"/>
    </xf>
    <xf numFmtId="4" fontId="0" fillId="0" borderId="22" xfId="0" applyNumberFormat="1" applyBorder="1" applyAlignment="1">
      <alignment vertical="center"/>
    </xf>
    <xf numFmtId="4" fontId="0" fillId="5" borderId="1" xfId="0" applyNumberFormat="1" applyFill="1" applyBorder="1" applyAlignment="1">
      <alignment vertical="center"/>
    </xf>
    <xf numFmtId="4" fontId="0" fillId="0" borderId="14" xfId="0" applyNumberFormat="1" applyBorder="1" applyAlignment="1">
      <alignment vertical="center"/>
    </xf>
    <xf numFmtId="0" fontId="0" fillId="0" borderId="27" xfId="0" applyBorder="1"/>
    <xf numFmtId="0" fontId="6" fillId="3" borderId="20" xfId="0" applyFont="1" applyFill="1" applyBorder="1" applyAlignment="1">
      <alignment horizontal="center" vertical="center"/>
    </xf>
    <xf numFmtId="0" fontId="6" fillId="3" borderId="0" xfId="0" applyFont="1" applyFill="1" applyAlignment="1">
      <alignment horizontal="center" vertical="center"/>
    </xf>
    <xf numFmtId="0" fontId="7" fillId="0" borderId="0" xfId="0" applyFont="1"/>
    <xf numFmtId="49" fontId="7" fillId="0" borderId="0" xfId="0" applyNumberFormat="1" applyFont="1" applyAlignment="1">
      <alignment horizontal="center" vertical="center"/>
    </xf>
    <xf numFmtId="0" fontId="7" fillId="0" borderId="0" xfId="0" applyFont="1" applyAlignment="1">
      <alignment horizontal="center" vertical="center"/>
    </xf>
    <xf numFmtId="0" fontId="0" fillId="0" borderId="1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8" fillId="4" borderId="5" xfId="0" applyFont="1" applyFill="1" applyBorder="1" applyAlignment="1">
      <alignment horizontal="center" vertical="center"/>
    </xf>
    <xf numFmtId="0" fontId="8" fillId="4" borderId="11" xfId="0" applyFont="1" applyFill="1" applyBorder="1" applyAlignment="1">
      <alignment horizontal="center" vertical="center"/>
    </xf>
    <xf numFmtId="4" fontId="0" fillId="0" borderId="3" xfId="0" applyNumberFormat="1" applyBorder="1" applyAlignment="1">
      <alignment horizontal="right" vertical="center"/>
    </xf>
    <xf numFmtId="4" fontId="0" fillId="0" borderId="2" xfId="0" applyNumberFormat="1" applyBorder="1" applyAlignment="1">
      <alignment horizontal="right" vertical="center"/>
    </xf>
    <xf numFmtId="4" fontId="0" fillId="0" borderId="4" xfId="0" applyNumberFormat="1" applyBorder="1" applyAlignment="1">
      <alignment horizontal="righ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Pourcentag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R55"/>
  <sheetViews>
    <sheetView showGridLines="0" tabSelected="1" zoomScale="85" zoomScaleNormal="85" workbookViewId="0"/>
  </sheetViews>
  <sheetFormatPr baseColWidth="10" defaultRowHeight="15" x14ac:dyDescent="0.25"/>
  <cols>
    <col min="1" max="1" width="3.28515625" customWidth="1" collapsed="1"/>
    <col min="2" max="2" width="70.7109375" customWidth="1" collapsed="1"/>
    <col min="3" max="5" width="19.7109375" customWidth="1"/>
    <col min="6" max="6" width="70.7109375" customWidth="1" collapsed="1"/>
    <col min="7" max="9" width="19.7109375" customWidth="1"/>
    <col min="14" max="14" width="11.42578125" collapsed="1"/>
    <col min="19" max="16384" width="11.42578125" collapsed="1"/>
  </cols>
  <sheetData>
    <row r="1" spans="2:10" ht="15" customHeight="1" x14ac:dyDescent="0.25">
      <c r="H1" s="39"/>
      <c r="I1" s="39" t="str">
        <f>CONCATENATE("Edité au : ",Donnees!F4)</f>
        <v>Edité au : 0</v>
      </c>
    </row>
    <row r="2" spans="2:10" ht="15" customHeight="1" x14ac:dyDescent="0.25">
      <c r="B2" s="71">
        <f>+Donnees!C1</f>
        <v>0</v>
      </c>
      <c r="C2" s="71"/>
      <c r="D2" s="71"/>
      <c r="E2" s="71"/>
      <c r="F2" s="71"/>
      <c r="G2" s="71"/>
      <c r="H2" s="71"/>
      <c r="I2" s="71"/>
    </row>
    <row r="3" spans="2:10" ht="15" customHeight="1" x14ac:dyDescent="0.25">
      <c r="B3" s="71"/>
      <c r="C3" s="71"/>
      <c r="D3" s="71"/>
      <c r="E3" s="71"/>
      <c r="F3" s="71"/>
      <c r="G3" s="71"/>
      <c r="H3" s="44"/>
      <c r="I3" s="44"/>
    </row>
    <row r="4" spans="2:10" ht="15" customHeight="1" x14ac:dyDescent="0.25">
      <c r="B4" s="44"/>
      <c r="C4" s="44"/>
      <c r="D4" s="44"/>
      <c r="E4" s="44"/>
      <c r="F4" s="44"/>
      <c r="G4" s="44"/>
      <c r="H4" s="44"/>
      <c r="I4" s="44"/>
    </row>
    <row r="5" spans="2:10" ht="15" customHeight="1" x14ac:dyDescent="0.25">
      <c r="B5" s="72" t="str">
        <f>CONCATENATE("Tableau 2 : Situation patrimoniale Budget rectificatif n°",Donnees!AM6," ",Donnees!E1)</f>
        <v>Tableau 2 : Situation patrimoniale Budget rectificatif n° 0</v>
      </c>
      <c r="C5" s="72"/>
      <c r="D5" s="72"/>
      <c r="E5" s="72"/>
      <c r="F5" s="72"/>
      <c r="G5" s="72"/>
      <c r="H5" s="72"/>
      <c r="I5" s="72"/>
    </row>
    <row r="6" spans="2:10" ht="15" customHeight="1" x14ac:dyDescent="0.25">
      <c r="B6" s="45"/>
      <c r="C6" s="45"/>
      <c r="D6" s="45"/>
      <c r="E6" s="45"/>
      <c r="F6" s="45"/>
      <c r="G6" s="45"/>
      <c r="H6" s="45"/>
      <c r="I6" s="45"/>
    </row>
    <row r="7" spans="2:10" ht="15" customHeight="1" x14ac:dyDescent="0.25">
      <c r="B7" s="68" t="s">
        <v>93</v>
      </c>
      <c r="C7" s="69"/>
      <c r="D7" s="69"/>
      <c r="E7" s="69"/>
      <c r="F7" s="69"/>
      <c r="G7" s="69"/>
      <c r="H7" s="69"/>
      <c r="I7" s="69"/>
    </row>
    <row r="8" spans="2:10" ht="15" customHeight="1" x14ac:dyDescent="0.25"/>
    <row r="9" spans="2:10" ht="15" customHeight="1" x14ac:dyDescent="0.25">
      <c r="B9" s="9" t="s">
        <v>82</v>
      </c>
    </row>
    <row r="10" spans="2:10" ht="15" customHeight="1" thickBot="1" x14ac:dyDescent="0.3"/>
    <row r="11" spans="2:10" ht="60" customHeight="1" x14ac:dyDescent="0.25">
      <c r="B11" s="7" t="s">
        <v>0</v>
      </c>
      <c r="C11" s="8" t="str">
        <f>CONCATENATE("Montants Compte financier N-1 (",Donnees!$AL$6,")")</f>
        <v>Montants Compte financier N-1 ()</v>
      </c>
      <c r="D11" s="8" t="str">
        <f>CONCATENATE("Montants Budget rectificatif n°",Donnees!$AM$6)</f>
        <v>Montants Budget rectificatif n°</v>
      </c>
      <c r="E11" s="8" t="str">
        <f>CONCATENATE("Ecarts entre le budget rectificatif n°",Donnees!$AM$6," et le budget initial")</f>
        <v>Ecarts entre le budget rectificatif n° et le budget initial</v>
      </c>
      <c r="F11" s="8" t="s">
        <v>1</v>
      </c>
      <c r="G11" s="8" t="str">
        <f>CONCATENATE("Montants Compte financier N-1 (",Donnees!$AL$6,")")</f>
        <v>Montants Compte financier N-1 ()</v>
      </c>
      <c r="H11" s="8" t="str">
        <f>CONCATENATE("Montants Budget rectificatif n°",Donnees!$AM$6)</f>
        <v>Montants Budget rectificatif n°</v>
      </c>
      <c r="I11" s="8" t="str">
        <f>CONCATENATE("Ecarts entre le budget rectificatif n°",Donnees!$AM$6," et le budget initial")</f>
        <v>Ecarts entre le budget rectificatif n° et le budget initial</v>
      </c>
      <c r="J11" s="67"/>
    </row>
    <row r="12" spans="2:10" ht="15" customHeight="1" x14ac:dyDescent="0.25">
      <c r="B12" s="10" t="s">
        <v>2</v>
      </c>
      <c r="C12" s="11">
        <f>SUMIFS(Donnees!$I$6:$I$1000000,Donnees!$F$6:$F$1000000,"SPCRC1",Donnees!$B$6:$B$1000000,"B1")-SUMIFS(Donnees!$J$6:$J$1000000,Donnees!$F$6:$F$1000000,"SPCRC1",Donnees!$B$6:$B$1000000,"B1")</f>
        <v>0</v>
      </c>
      <c r="D12" s="11">
        <f>SUMIFS(Donnees!$I$6:$I$1000000,Donnees!$F$6:$F$1000000,"SPCRC1",Donnees!$B$6:$B$1000000,"B2")-SUMIFS(Donnees!$J$6:$J$1000000,Donnees!$F$6:$F$1000000,"SPCRC1",Donnees!$B$6:$B$1000000,"B2")</f>
        <v>0</v>
      </c>
      <c r="E12" s="11">
        <f>SUMIFS(Donnees!$I$6:$I$1000000,Donnees!$F$6:$F$1000000,"SPCRC1",Donnees!$B$6:$B$1000000,"B3")-SUMIFS(Donnees!$J$6:$J$1000000,Donnees!$F$6:$F$1000000,"SPCRC1",Donnees!$B$6:$B$1000000,"B3")</f>
        <v>0</v>
      </c>
      <c r="F12" s="12" t="s">
        <v>3</v>
      </c>
      <c r="G12" s="11">
        <f>-SUM(SUMIFS(Donnees!$I$6:$I$1000000,Donnees!$F$6:$F$1000000,"SPCRP1",Donnees!$B$6:$B$1000000,"B1"))+SUM(SUMIFS(Donnees!$J$6:$J$1000000,Donnees!$F$6:$F$1000000,"SPCRP1",Donnees!$B$6:$B$1000000,"B1"))</f>
        <v>0</v>
      </c>
      <c r="H12" s="11">
        <f>-SUM(SUMIFS(Donnees!$I$6:$I$1000000,Donnees!$F$6:$F$1000000,"SPCRP1",Donnees!$B$6:$B$1000000,"B2"))+SUM(SUMIFS(Donnees!$J$6:$J$1000000,Donnees!$F$6:$F$1000000,"SPCRP1",Donnees!$B$6:$B$1000000,"B2"))</f>
        <v>0</v>
      </c>
      <c r="I12" s="47">
        <f>-SUM(SUMIFS(Donnees!$I$6:$I$1000000,Donnees!$F$6:$F$1000000,"SPCRP1",Donnees!$B$6:$B$1000000,"B3"))+SUM(SUMIFS(Donnees!$J$6:$J$1000000,Donnees!$F$6:$F$1000000,"SPCRP1",Donnees!$B$6:$B$1000000,"B3"))</f>
        <v>0</v>
      </c>
    </row>
    <row r="13" spans="2:10" ht="15" customHeight="1" x14ac:dyDescent="0.25">
      <c r="B13" s="42" t="s">
        <v>65</v>
      </c>
      <c r="C13" s="11">
        <f>SUMIFS(Donnees!$I$6:$I$1000000,Donnees!$H$6:$H$1000000,"6453",Donnees!$B$6:$B$1000000,"B1")-SUMIFS(Donnees!$J$6:$J$1000000,Donnees!$H$6:$H$1000000,"6453",Donnees!$B$6:$B$1000000,"B1")</f>
        <v>0</v>
      </c>
      <c r="D13" s="11">
        <f>SUMIFS(Donnees!$I$6:$I$1000000,Donnees!$H$6:$H$1000000,"6453",Donnees!$B$6:$B$1000000,"B2")-SUMIFS(Donnees!$J$6:$J$1000000,Donnees!$H$6:$H$1000000,"6453",Donnees!$B$6:$B$1000000,"B2")</f>
        <v>0</v>
      </c>
      <c r="E13" s="11">
        <f>SUMIFS(Donnees!$I$6:$I$1000000,Donnees!$H$6:$H$1000000,"6453",Donnees!$B$6:$B$1000000,"B3")-SUMIFS(Donnees!$J$6:$J$1000000,Donnees!$H$6:$H$1000000,"6453",Donnees!$B$6:$B$1000000,"B3")</f>
        <v>0</v>
      </c>
      <c r="F13" s="12" t="s">
        <v>64</v>
      </c>
      <c r="G13" s="11">
        <f>-SUMIFS(Donnees!$I$6:$I$1000000,Donnees!$F$6:$F$1000000,"SPCRP2",Donnees!$B$6:$B$1000000,"B1")+SUMIFS(Donnees!$J$6:$J$1000000,Donnees!$F$6:$F$1000000,"SPCRP2",Donnees!$B$6:$B$1000000,"B1")</f>
        <v>0</v>
      </c>
      <c r="H13" s="11">
        <f>-SUMIFS(Donnees!$I$6:$I$1000000,Donnees!$F$6:$F$1000000,"SPCRP2",Donnees!$B$6:$B$1000000,"B2")+SUMIFS(Donnees!$J$6:$J$1000000,Donnees!$F$6:$F$1000000,"SPCRP2",Donnees!$B$6:$B$1000000,"B2")</f>
        <v>0</v>
      </c>
      <c r="I13" s="47">
        <f>-SUMIFS(Donnees!$I$6:$I$1000000,Donnees!$F$6:$F$1000000,"SPCRP2",Donnees!$B$6:$B$1000000,"B3")+SUMIFS(Donnees!$J$6:$J$1000000,Donnees!$F$6:$F$1000000,"SPCRP2",Donnees!$B$6:$B$1000000,"B3")</f>
        <v>0</v>
      </c>
    </row>
    <row r="14" spans="2:10" ht="15" customHeight="1" x14ac:dyDescent="0.25">
      <c r="B14" s="10" t="s">
        <v>4</v>
      </c>
      <c r="C14" s="11">
        <f>SUMIFS(Donnees!$I$6:$I$1000000,Donnees!$F$6:$F$1000000,"SPCRC2",Donnees!$B$6:$B$1000000,"B1")-SUMIFS(Donnees!$J$6:$J$1000000,Donnees!$F$6:$F$1000000,"SPCRC2",Donnees!$B$6:$B$1000000,"B1")</f>
        <v>0</v>
      </c>
      <c r="D14" s="11">
        <f>SUMIFS(Donnees!$I$6:$I$1000000,Donnees!$F$6:$F$1000000,"SPCRC2",Donnees!$B$6:$B$1000000,"B2")-SUMIFS(Donnees!$J$6:$J$1000000,Donnees!$F$6:$F$1000000,"SPCRC2",Donnees!$B$6:$B$1000000,"B2")</f>
        <v>0</v>
      </c>
      <c r="E14" s="11">
        <f>SUMIFS(Donnees!$I$6:$I$1000000,Donnees!$F$6:$F$1000000,"SPCRC2",Donnees!$B$6:$B$1000000,"B3")-SUMIFS(Donnees!$J$6:$J$1000000,Donnees!$F$6:$F$1000000,"SPCRC2",Donnees!$B$6:$B$1000000,"B3")</f>
        <v>0</v>
      </c>
      <c r="F14" s="12" t="s">
        <v>6</v>
      </c>
      <c r="G14" s="11">
        <f>-SUMIFS(Donnees!$I$6:$I$1000000,Donnees!$F$6:$F$1000000,"SPCRP3",Donnees!$B$6:$B$1000000,"B1")+SUMIFS(Donnees!$J$6:$J$1000000,Donnees!$F$6:$F$1000000,"SPCRP3",Donnees!$B$6:$B$1000000,"B1")</f>
        <v>0</v>
      </c>
      <c r="H14" s="11">
        <f>-SUMIFS(Donnees!$I$6:$I$1000000,Donnees!$F$6:$F$1000000,"SPCRP3",Donnees!$B$6:$B$1000000,"B2")+SUMIFS(Donnees!$J$6:$J$1000000,Donnees!$F$6:$F$1000000,"SPCRP3",Donnees!$B$6:$B$1000000,"B2")</f>
        <v>0</v>
      </c>
      <c r="I14" s="47">
        <f>-SUMIFS(Donnees!$I$6:$I$1000000,Donnees!$F$6:$F$1000000,"SPCRP3",Donnees!$B$6:$B$1000000,"B3")+SUMIFS(Donnees!$J$6:$J$1000000,Donnees!$F$6:$F$1000000,"SPCRP3",Donnees!$B$6:$B$1000000,"B3")</f>
        <v>0</v>
      </c>
    </row>
    <row r="15" spans="2:10" ht="15" customHeight="1" x14ac:dyDescent="0.25">
      <c r="B15" s="40" t="s">
        <v>5</v>
      </c>
      <c r="C15" s="41">
        <f>SUMIFS(Donnees!$I$6:$I$1000000,Donnees!$F$6:$F$1000000,"SPCRC3",Donnees!$B$6:$B$1000000,"B1")-SUMIFS(Donnees!$J$6:$J$1000000,Donnees!$F$6:$F$1000000,"SPCRC3",Donnees!$B$6:$B$1000000,"B1")</f>
        <v>0</v>
      </c>
      <c r="D15" s="41">
        <f>SUMIFS(Donnees!$I$6:$I$1000000,Donnees!$F$6:$F$1000000,"SPCRC3",Donnees!$B$6:$B$1000000,"B2")-SUMIFS(Donnees!$J$6:$J$1000000,Donnees!$F$6:$F$1000000,"SPCRC3",Donnees!$B$6:$B$1000000,"B2")</f>
        <v>0</v>
      </c>
      <c r="E15" s="41">
        <f>SUMIFS(Donnees!$I$6:$I$1000000,Donnees!$F$6:$F$1000000,"SPCRC3",Donnees!$B$6:$B$1000000,"B3")-SUMIFS(Donnees!$J$6:$J$1000000,Donnees!$F$6:$F$1000000,"SPCRC3",Donnees!$B$6:$B$1000000,"B3")</f>
        <v>0</v>
      </c>
      <c r="F15" s="12" t="s">
        <v>85</v>
      </c>
      <c r="G15" s="11">
        <f>-SUM(SUMIFS(Donnees!$I$6:$I$1000000,Donnees!$F$6:$F$1000000,"SPCRP4",Donnees!$B$6:$B$1000000,"B1"))+SUM(SUMIFS(Donnees!$J$6:$J$1000000,Donnees!$F$6:$F$1000000,"SPCRP4",Donnees!$B$6:$B$1000000,"B1"))</f>
        <v>0</v>
      </c>
      <c r="H15" s="11">
        <f>-SUM(SUMIFS(Donnees!$I$6:$I$1000000,Donnees!$F$6:$F$1000000,"SPCRP4",Donnees!$B$6:$B$1000000,"B2"))+SUM(SUMIFS(Donnees!$J$6:$J$1000000,Donnees!$F$6:$F$1000000,"SPCRP4",Donnees!$B$6:$B$1000000,"B2"))</f>
        <v>0</v>
      </c>
      <c r="I15" s="47">
        <f>-SUM(SUMIFS(Donnees!$I$6:$I$1000000,Donnees!$F$6:$F$1000000,"SPCRP4",Donnees!$B$6:$B$1000000,"B3"))+SUM(SUMIFS(Donnees!$J$6:$J$1000000,Donnees!$F$6:$F$1000000,"SPCRP4",Donnees!$B$6:$B$1000000,"B3"))</f>
        <v>0</v>
      </c>
    </row>
    <row r="16" spans="2:10" ht="15" customHeight="1" x14ac:dyDescent="0.25">
      <c r="B16" s="13" t="s">
        <v>8</v>
      </c>
      <c r="C16" s="14">
        <f>SUM(C12,C14,C15)</f>
        <v>0</v>
      </c>
      <c r="D16" s="14">
        <f t="shared" ref="D16:E16" si="0">SUM(D12,D14,D15)</f>
        <v>0</v>
      </c>
      <c r="E16" s="14">
        <f t="shared" si="0"/>
        <v>0</v>
      </c>
      <c r="F16" s="15" t="s">
        <v>9</v>
      </c>
      <c r="G16" s="14">
        <f t="shared" ref="G16:I16" si="1">SUM(G12:G15)</f>
        <v>0</v>
      </c>
      <c r="H16" s="14">
        <f t="shared" si="1"/>
        <v>0</v>
      </c>
      <c r="I16" s="48">
        <f t="shared" si="1"/>
        <v>0</v>
      </c>
    </row>
    <row r="17" spans="2:9" ht="15" customHeight="1" x14ac:dyDescent="0.25">
      <c r="B17" s="16" t="s">
        <v>83</v>
      </c>
      <c r="C17" s="17">
        <f>IF(G16&gt;C16,G16-C16,0)</f>
        <v>0</v>
      </c>
      <c r="D17" s="17">
        <f t="shared" ref="D17:E17" si="2">IF(H16&gt;D16,H16-D16,0)</f>
        <v>0</v>
      </c>
      <c r="E17" s="17">
        <f t="shared" si="2"/>
        <v>0</v>
      </c>
      <c r="F17" s="18" t="s">
        <v>86</v>
      </c>
      <c r="G17" s="17">
        <f>IF(C16&gt;G16,C16-G16,0)</f>
        <v>0</v>
      </c>
      <c r="H17" s="17">
        <f t="shared" ref="H17:I17" si="3">IF(D16&gt;H16,D16-H16,0)</f>
        <v>0</v>
      </c>
      <c r="I17" s="49">
        <f t="shared" si="3"/>
        <v>0</v>
      </c>
    </row>
    <row r="18" spans="2:9" ht="33" customHeight="1" thickBot="1" x14ac:dyDescent="0.3">
      <c r="B18" s="19" t="s">
        <v>84</v>
      </c>
      <c r="C18" s="20">
        <f t="shared" ref="C18:E18" si="4">SUM(C16:C17)</f>
        <v>0</v>
      </c>
      <c r="D18" s="20">
        <f t="shared" si="4"/>
        <v>0</v>
      </c>
      <c r="E18" s="20">
        <f t="shared" si="4"/>
        <v>0</v>
      </c>
      <c r="F18" s="21" t="s">
        <v>84</v>
      </c>
      <c r="G18" s="51">
        <f t="shared" ref="G18:I18" si="5">SUM(G16:G17)</f>
        <v>0</v>
      </c>
      <c r="H18" s="51">
        <f t="shared" si="5"/>
        <v>0</v>
      </c>
      <c r="I18" s="50">
        <f t="shared" si="5"/>
        <v>0</v>
      </c>
    </row>
    <row r="19" spans="2:9" ht="15" customHeight="1" x14ac:dyDescent="0.25">
      <c r="B19" s="22"/>
      <c r="C19" s="23"/>
      <c r="D19" s="23"/>
      <c r="E19" s="23"/>
      <c r="F19" s="24"/>
      <c r="G19" s="25"/>
      <c r="H19" s="25"/>
      <c r="I19" s="25"/>
    </row>
    <row r="20" spans="2:9" ht="15" customHeight="1" x14ac:dyDescent="0.25">
      <c r="B20" s="9" t="s">
        <v>87</v>
      </c>
      <c r="C20" s="23"/>
      <c r="D20" s="23"/>
      <c r="E20" s="23"/>
      <c r="F20" s="24"/>
      <c r="G20" s="25"/>
      <c r="H20" s="25"/>
      <c r="I20" s="25"/>
    </row>
    <row r="21" spans="2:9" ht="15" customHeight="1" thickBot="1" x14ac:dyDescent="0.3">
      <c r="G21" s="25"/>
      <c r="H21" s="25"/>
      <c r="I21" s="25"/>
    </row>
    <row r="22" spans="2:9" ht="60" customHeight="1" x14ac:dyDescent="0.25">
      <c r="B22" s="26"/>
      <c r="C22" s="8" t="str">
        <f>CONCATENATE("Montants Compte financier N-1 (",Donnees!$AL$6,")")</f>
        <v>Montants Compte financier N-1 ()</v>
      </c>
      <c r="D22" s="8" t="str">
        <f>CONCATENATE("Montants Budget rectificatif n°",Donnees!$AM$6)</f>
        <v>Montants Budget rectificatif n°</v>
      </c>
      <c r="E22" s="8" t="str">
        <f>CONCATENATE("Ecarts entre le budget rectificatif n°",Donnees!$AM$6," et le budget initial")</f>
        <v>Ecarts entre le budget rectificatif n° et le budget initial</v>
      </c>
      <c r="F22" s="67"/>
      <c r="G22" s="25"/>
      <c r="H22" s="25"/>
      <c r="I22" s="25"/>
    </row>
    <row r="23" spans="2:9" ht="15.75" customHeight="1" x14ac:dyDescent="0.25">
      <c r="B23" s="46" t="s">
        <v>88</v>
      </c>
      <c r="C23" s="11">
        <f>C17-G17</f>
        <v>0</v>
      </c>
      <c r="D23" s="54">
        <f>D17-H17</f>
        <v>0</v>
      </c>
      <c r="E23" s="47">
        <f>E17-I17</f>
        <v>0</v>
      </c>
      <c r="G23" s="25"/>
      <c r="H23" s="25"/>
      <c r="I23" s="25"/>
    </row>
    <row r="24" spans="2:9" ht="15" customHeight="1" x14ac:dyDescent="0.25">
      <c r="B24" s="27" t="s">
        <v>66</v>
      </c>
      <c r="C24" s="57" cm="1">
        <f t="array" ref="C24">SUM(SUMIFS(Donnees!$I$6:$I$1000000,Donnees!$G$6:$G$1000000,{"681";"684";"686"},Donnees!$B$6:$B$1000000,"B1")-SUMIFS(Donnees!$J$6:$J$1000000,Donnees!$G$6:$G$1000000,{"681";"684";"686"},Donnees!$B$6:$B$1000000,"B1"))+IF(Donnees!AK6="O",SUMIFS(Donnees!$I$6:$I$1000000,Donnees!$G$6:$G$1000000,"603",Donnees!$B$6:$B$1000000,"B1")-SUMIFS(Donnees!$J$6:$J$1000000,Donnees!$G$6:$G$1000000,"603",Donnees!$B$6:$B$1000000,"B1"),0)</f>
        <v>0</v>
      </c>
      <c r="D24" s="55" cm="1">
        <f t="array" ref="D24">SUM(SUMIFS(Donnees!$I$6:$I$1000000,Donnees!$G$6:$G$1000000,{"681";"684";"686"},Donnees!$B$6:$B$1000000,"B2")-SUMIFS(Donnees!$J$6:$J$1000000,Donnees!$G$6:$G$1000000,{"681";"684";"686"},Donnees!$B$6:$B$1000000,"B2"))+IF(Donnees!AK6="O",SUMIFS(Donnees!$I$6:$I$1000000,Donnees!$G$6:$G$1000000,"603",Donnees!$B$6:$B$1000000,"B2")-SUMIFS(Donnees!$J$6:$J$1000000,Donnees!$G$6:$G$1000000,"603",Donnees!$B$6:$B$1000000,"B2"),0)</f>
        <v>0</v>
      </c>
      <c r="E24" s="52" cm="1">
        <f t="array" ref="E24">SUM(SUMIFS(Donnees!$I$6:$I$1000000,Donnees!$G$6:$G$1000000,{"681";"684";"686"},Donnees!$B$6:$B$1000000,"B3")-SUMIFS(Donnees!$J$6:$J$1000000,Donnees!$G$6:$G$1000000,{"681";"684";"686"},Donnees!$B$6:$B$1000000,"B3"))+IF(Donnees!AK6="O",SUMIFS(Donnees!$I$6:$I$1000000,Donnees!$G$6:$G$1000000,"603",Donnees!$B$6:$B$1000000,"B3")-SUMIFS(Donnees!$J$6:$J$1000000,Donnees!$G$6:$G$1000000,"603",Donnees!$B$6:$B$1000000,"B3"),0)</f>
        <v>0</v>
      </c>
      <c r="G24" s="25"/>
      <c r="H24" s="25"/>
      <c r="I24" s="25"/>
    </row>
    <row r="25" spans="2:9" ht="15" customHeight="1" x14ac:dyDescent="0.25">
      <c r="B25" s="27" t="s">
        <v>67</v>
      </c>
      <c r="C25" s="57" cm="1">
        <f t="array" ref="C25">SUM(SUMIFS(Donnees!$J$6:$J$1000000,Donnees!$G$6:$G$1000000,{"781";"784";"786"},Donnees!$B$6:$B$1000000,"B1")-SUMIFS(Donnees!$I$6:$I$1000000,Donnees!$G$6:$G$1000000,{"781";"784";"786"},Donnees!$B$6:$B$1000000,"B1"))</f>
        <v>0</v>
      </c>
      <c r="D25" s="55" cm="1">
        <f t="array" ref="D25">SUM(SUMIFS(Donnees!$J$6:$J$1000000,Donnees!$G$6:$G$1000000,{"781";"784";"786"},Donnees!$B$6:$B$1000000,"B2")-SUMIFS(Donnees!$I$6:$I$1000000,Donnees!$G$6:$G$1000000,{"781";"784";"786"},Donnees!$B$6:$B$1000000,"B2"))</f>
        <v>0</v>
      </c>
      <c r="E25" s="52" cm="1">
        <f t="array" ref="E25">SUM(SUMIFS(Donnees!$J$6:$J$1000000,Donnees!$G$6:$G$1000000,{"781";"784";"786"},Donnees!$B$6:$B$1000000,"B3")-SUMIFS(Donnees!$I$6:$I$1000000,Donnees!$G$6:$G$1000000,{"781";"784";"786"},Donnees!$B$6:$B$1000000,"B3"))</f>
        <v>0</v>
      </c>
      <c r="G25" s="25"/>
      <c r="H25" s="25"/>
      <c r="I25" s="25"/>
    </row>
    <row r="26" spans="2:9" ht="15" customHeight="1" x14ac:dyDescent="0.25">
      <c r="B26" s="27" t="s">
        <v>23</v>
      </c>
      <c r="C26" s="57" cm="1">
        <f t="array" ref="C26">SUMIFS(Donnees!$I$6:$I$1000000,Donnees!$G$6:$G$1000000,"656",Donnees!$B$6:$B$1000000,"B1")-SUMIFS(Donnees!$J$6:$J$1000000,Donnees!$G$6:$G$1000000,"656",Donnees!$B$6:$B$1000000,"B1")+SUM(SUMIFS(Donnees!$I$6:$I$1000000,Donnees!$H$6:$H$1000000,{"6577";"6672"},Donnees!$B$6:$B$1000000,"B1")-SUMIFS(Donnees!$J$6:$J$1000000,Donnees!$H$6:$H$1000000,{"6577";"6672"},Donnees!$B$6:$B$1000000,"B1"))</f>
        <v>0</v>
      </c>
      <c r="D26" s="55" cm="1">
        <f t="array" ref="D26">SUMIFS(Donnees!$I$6:$I$1000000,Donnees!$G$6:$G$1000000,"656",Donnees!$B$6:$B$1000000,"B2")-SUMIFS(Donnees!$J$6:$J$1000000,Donnees!$G$6:$G$1000000,"656",Donnees!$B$6:$B$1000000,"B2")+SUM(SUMIFS(Donnees!$I$6:$I$1000000,Donnees!$H$6:$H$1000000,{"6577";"6672"},Donnees!$B$6:$B$1000000,"B2")-SUMIFS(Donnees!$J$6:$J$1000000,Donnees!$H$6:$H$1000000,{"6577";"6672"},Donnees!$B$6:$B$1000000,"B2"))</f>
        <v>0</v>
      </c>
      <c r="E26" s="52" cm="1">
        <f t="array" ref="E26">SUMIFS(Donnees!$I$6:$I$1000000,Donnees!$G$6:$G$1000000,"656",Donnees!$B$6:$B$1000000,"B3")-SUMIFS(Donnees!$J$6:$J$1000000,Donnees!$G$6:$G$1000000,"656",Donnees!$B$6:$B$1000000,"B3")+SUM(SUMIFS(Donnees!$I$6:$I$1000000,Donnees!$H$6:$H$1000000,{"6577";"6672"},Donnees!$B$6:$B$1000000,"B3")-SUMIFS(Donnees!$J$6:$J$1000000,Donnees!$H$6:$H$1000000,{"6577";"6672"},Donnees!$B$6:$B$1000000,"B3"))</f>
        <v>0</v>
      </c>
      <c r="G26" s="25"/>
      <c r="H26" s="25"/>
      <c r="I26" s="25"/>
    </row>
    <row r="27" spans="2:9" ht="15" customHeight="1" x14ac:dyDescent="0.25">
      <c r="B27" s="27" t="s">
        <v>24</v>
      </c>
      <c r="C27" s="57" cm="1">
        <f t="array" ref="C27">SUMIFS(Donnees!$J$6:$J$1000000,Donnees!$G$6:$G$1000000,"756",Donnees!$B$6:$B$1000000,"B1")-SUMIFS(Donnees!$I$6:$I$1000000,Donnees!$G$6:$G$1000000,"756",Donnees!$B$6:$B$1000000,"B1")+SUM(SUMIFS(Donnees!$J$6:$J$1000000,Donnees!$H$6:$H$1000000,{"7577";"7672"},Donnees!$B$6:$B$1000000,"B1")-SUMIFS(Donnees!$I$6:$I$1000000,Donnees!$H$6:$H$1000000,{"7577";"7672"},Donnees!$B$6:$B$1000000,"B1"))</f>
        <v>0</v>
      </c>
      <c r="D27" s="55" cm="1">
        <f t="array" ref="D27">SUMIFS(Donnees!$J$6:$J$1000000,Donnees!$G$6:$G$1000000,"756",Donnees!$B$6:$B$1000000,"B2")-SUMIFS(Donnees!$I$6:$I$1000000,Donnees!$G$6:$G$1000000,"756",Donnees!$B$6:$B$1000000,"B2")+SUM(SUMIFS(Donnees!$J$6:$J$1000000,Donnees!$H$6:$H$1000000,{"7577";"7672"},Donnees!$B$6:$B$1000000,"B2")-SUMIFS(Donnees!$I$6:$I$1000000,Donnees!$H$6:$H$1000000,{"7577";"7672"},Donnees!$B$6:$B$1000000,"B2"))</f>
        <v>0</v>
      </c>
      <c r="E27" s="52" cm="1">
        <f t="array" ref="E27">SUMIFS(Donnees!$J$6:$J$1000000,Donnees!$G$6:$G$1000000,"756",Donnees!$B$6:$B$1000000,"B3")-SUMIFS(Donnees!$I$6:$I$1000000,Donnees!$G$6:$G$1000000,"756",Donnees!$B$6:$B$1000000,"B3")+SUM(SUMIFS(Donnees!$J$6:$J$1000000,Donnees!$H$6:$H$1000000,{"7577";"7672"},Donnees!$B$6:$B$1000000,"B3")-SUMIFS(Donnees!$I$6:$I$1000000,Donnees!$H$6:$H$1000000,{"7577";"7672"},Donnees!$B$6:$B$1000000,"B3"))</f>
        <v>0</v>
      </c>
      <c r="G27" s="25"/>
      <c r="H27" s="25"/>
      <c r="I27" s="25"/>
    </row>
    <row r="28" spans="2:9" ht="15" customHeight="1" thickBot="1" x14ac:dyDescent="0.3">
      <c r="B28" s="38" t="s">
        <v>71</v>
      </c>
      <c r="C28" s="57" cm="1">
        <f t="array" ref="C28">SUM(SUMIFS(Donnees!$J$6:$J$1000000,Donnees!$G$6:$G$1000000,{"7813";"7863"},Donnees!$B$6:$B$1000000,"B1")-SUMIFS(Donnees!$I$6:$I$1000000,Donnees!$G$6:$G$1000000,{"7813";"7863"},Donnees!$B$6:$B$1000000,"B1"))</f>
        <v>0</v>
      </c>
      <c r="D28" s="55" cm="1">
        <f t="array" ref="D28">SUM(SUMIFS(Donnees!$J$6:$J$1000000,Donnees!$G$6:$G$1000000,{"7813";"7863"},Donnees!$B$6:$B$1000000,"B2")-SUMIFS(Donnees!$I$6:$I$1000000,Donnees!$G$6:$G$1000000,{"7813";"7863"},Donnees!$B$6:$B$1000000,"B2"))</f>
        <v>0</v>
      </c>
      <c r="E28" s="52" cm="1">
        <f t="array" ref="E28">SUM(SUMIFS(Donnees!$J$6:$J$1000000,Donnees!$G$6:$G$1000000,{"7813";"7863"},Donnees!$B$6:$B$1000000,"B3")-SUMIFS(Donnees!$I$6:$I$1000000,Donnees!$G$6:$G$1000000,{"7813";"7863"},Donnees!$B$6:$B$1000000,"B3"))</f>
        <v>0</v>
      </c>
      <c r="G28" s="25"/>
      <c r="H28" s="25"/>
      <c r="I28" s="25"/>
    </row>
    <row r="29" spans="2:9" ht="15" customHeight="1" thickBot="1" x14ac:dyDescent="0.3">
      <c r="B29" s="28" t="s">
        <v>17</v>
      </c>
      <c r="C29" s="58">
        <f>(C23+C24-C25+C26-C27-C28)</f>
        <v>0</v>
      </c>
      <c r="D29" s="56">
        <f t="shared" ref="D29:E29" si="6">(D23+D24-D25+D26-D27-D28)</f>
        <v>0</v>
      </c>
      <c r="E29" s="53">
        <f t="shared" si="6"/>
        <v>0</v>
      </c>
      <c r="G29" s="25"/>
      <c r="H29" s="25"/>
      <c r="I29" s="25"/>
    </row>
    <row r="30" spans="2:9" ht="15" customHeight="1" x14ac:dyDescent="0.25">
      <c r="B30" s="6" t="s">
        <v>18</v>
      </c>
      <c r="G30" s="25"/>
      <c r="H30" s="25"/>
      <c r="I30" s="25"/>
    </row>
    <row r="31" spans="2:9" ht="15" customHeight="1" x14ac:dyDescent="0.25"/>
    <row r="32" spans="2:9" ht="15" customHeight="1" x14ac:dyDescent="0.25">
      <c r="B32" s="70" t="s">
        <v>89</v>
      </c>
      <c r="C32" s="70"/>
    </row>
    <row r="33" spans="2:10" ht="15" customHeight="1" thickBot="1" x14ac:dyDescent="0.3"/>
    <row r="34" spans="2:10" ht="60" customHeight="1" x14ac:dyDescent="0.25">
      <c r="B34" s="7" t="s">
        <v>10</v>
      </c>
      <c r="C34" s="8" t="str">
        <f>CONCATENATE("Montants Compte financier N-1 (",Donnees!$AL$6,")")</f>
        <v>Montants Compte financier N-1 ()</v>
      </c>
      <c r="D34" s="8" t="str">
        <f>CONCATENATE("Montants Budget rectificatif n°",Donnees!$AM$6)</f>
        <v>Montants Budget rectificatif n°</v>
      </c>
      <c r="E34" s="8" t="str">
        <f>CONCATENATE("Ecarts entre le budget rectificatif n°",Donnees!$AM$6," et le budget initial")</f>
        <v>Ecarts entre le budget rectificatif n° et le budget initial</v>
      </c>
      <c r="F34" s="8" t="s">
        <v>11</v>
      </c>
      <c r="G34" s="8" t="str">
        <f>CONCATENATE("Montants Compte financier N-1 (",Donnees!$AL$6,")")</f>
        <v>Montants Compte financier N-1 ()</v>
      </c>
      <c r="H34" s="8" t="str">
        <f>CONCATENATE("Montants Budget rectificatif n°",Donnees!$AM$6)</f>
        <v>Montants Budget rectificatif n°</v>
      </c>
      <c r="I34" s="8" t="str">
        <f>CONCATENATE("Ecarts entre le budget rectificatif n°",Donnees!$AM$6," et le budget initial")</f>
        <v>Ecarts entre le budget rectificatif n° et le budget initial</v>
      </c>
      <c r="J34" s="67"/>
    </row>
    <row r="35" spans="2:10" ht="15" customHeight="1" x14ac:dyDescent="0.25">
      <c r="B35" s="10" t="s">
        <v>12</v>
      </c>
      <c r="C35" s="11">
        <f>+IF(C29&lt;0,-C29,0)</f>
        <v>0</v>
      </c>
      <c r="D35" s="11">
        <f>+IF(D29&lt;0,-D29,0)</f>
        <v>0</v>
      </c>
      <c r="E35" s="11">
        <f>+IF(E29&lt;0,-E29,0)</f>
        <v>0</v>
      </c>
      <c r="F35" s="12" t="s">
        <v>13</v>
      </c>
      <c r="G35" s="11">
        <f>+IF(C29&gt;0,C29,0)</f>
        <v>0</v>
      </c>
      <c r="H35" s="11">
        <f>+IF(D29&gt;0,D29,0)</f>
        <v>0</v>
      </c>
      <c r="I35" s="47">
        <f>+IF(E29&gt;0,E29,0)</f>
        <v>0</v>
      </c>
    </row>
    <row r="36" spans="2:10" ht="15" customHeight="1" x14ac:dyDescent="0.25">
      <c r="B36" s="84" t="s">
        <v>14</v>
      </c>
      <c r="C36" s="81">
        <f>SUM(SUMIFS(Donnees!$I$6:$I$1000000,Donnees!$F$6:$F$1000000,"SPERE1",Donnees!$B$6:$B$1000000,"B1"))-SUM(SUMIFS(Donnees!$J$6:$J$1000000,Donnees!$F$6:$F$1000000,"SPERE1",Donnees!$B$6:$B$1000000,"B1"))</f>
        <v>0</v>
      </c>
      <c r="D36" s="81">
        <f>SUM(SUMIFS(Donnees!$I$6:$I$1000000,Donnees!$F$6:$F$1000000,"SPERE1",Donnees!$B$6:$B$1000000,"B2"))-SUM(SUMIFS(Donnees!$J$6:$J$1000000,Donnees!$F$6:$F$1000000,"SPERE1",Donnees!$B$6:$B$1000000,"B2"))</f>
        <v>0</v>
      </c>
      <c r="E36" s="81">
        <f>SUM(SUMIFS(Donnees!$I$6:$I$1000000,Donnees!$F$6:$F$1000000,"SPERE1",Donnees!$B$6:$B$1000000,"B3"))-SUM(SUMIFS(Donnees!$J$6:$J$1000000,Donnees!$F$6:$F$1000000,"SPERE1",Donnees!$B$6:$B$1000000,"B3"))</f>
        <v>0</v>
      </c>
      <c r="F36" s="12" t="s">
        <v>19</v>
      </c>
      <c r="G36" s="11">
        <f>-SUMIFS(Donnees!$I$6:$I$1000000,Donnees!$F$6:$F$1000000,"SPERR1",Donnees!$B$6:$B$1000000,"B1")+SUMIFS(Donnees!$J$6:$J$1000000,Donnees!$F$6:$F$1000000,"SPERR1",Donnees!$B$6:$B$1000000,"B1")</f>
        <v>0</v>
      </c>
      <c r="H36" s="11">
        <f>-SUMIFS(Donnees!$I$6:$I$1000000,Donnees!$F$6:$F$1000000,"SPERR1",Donnees!$B$6:$B$1000000,"B2")+SUMIFS(Donnees!$J$6:$J$1000000,Donnees!$F$6:$F$1000000,"SPERR1",Donnees!$B$6:$B$1000000,"B2")</f>
        <v>0</v>
      </c>
      <c r="I36" s="47">
        <f>-SUMIFS(Donnees!$I$6:$I$1000000,Donnees!$F$6:$F$1000000,"SPERR1",Donnees!$B$6:$B$1000000,"B3")+SUMIFS(Donnees!$J$6:$J$1000000,Donnees!$F$6:$F$1000000,"SPERR1",Donnees!$B$6:$B$1000000,"B3")</f>
        <v>0</v>
      </c>
    </row>
    <row r="37" spans="2:10" ht="15" customHeight="1" x14ac:dyDescent="0.25">
      <c r="B37" s="85"/>
      <c r="C37" s="82"/>
      <c r="D37" s="82"/>
      <c r="E37" s="82"/>
      <c r="F37" s="12" t="s">
        <v>20</v>
      </c>
      <c r="G37" s="11">
        <f>-SUMIFS(Donnees!$I$6:$I$1000000,Donnees!$F$6:$F$1000000,"SPERR2",Donnees!$B$6:$B$1000000,"B1")+SUMIFS(Donnees!$J$6:$J$1000000,Donnees!$F$6:$F$1000000,"SPERR2",Donnees!$B$6:$B$1000000,"B1")</f>
        <v>0</v>
      </c>
      <c r="H37" s="11">
        <f>-SUMIFS(Donnees!$I$6:$I$1000000,Donnees!$F$6:$F$1000000,"SPERR2",Donnees!$B$6:$B$1000000,"B2")+SUMIFS(Donnees!$J$6:$J$1000000,Donnees!$F$6:$F$1000000,"SPERR2",Donnees!$B$6:$B$1000000,"B2")</f>
        <v>0</v>
      </c>
      <c r="I37" s="47">
        <f>-SUMIFS(Donnees!$I$6:$I$1000000,Donnees!$F$6:$F$1000000,"SPERR2",Donnees!$B$6:$B$1000000,"B3")+SUMIFS(Donnees!$J$6:$J$1000000,Donnees!$F$6:$F$1000000,"SPERR2",Donnees!$B$6:$B$1000000,"B3")</f>
        <v>0</v>
      </c>
    </row>
    <row r="38" spans="2:10" ht="15" customHeight="1" x14ac:dyDescent="0.25">
      <c r="B38" s="86"/>
      <c r="C38" s="83"/>
      <c r="D38" s="83"/>
      <c r="E38" s="83"/>
      <c r="F38" s="12" t="s">
        <v>7</v>
      </c>
      <c r="G38" s="11">
        <f>-SUMIFS(Donnees!$I$6:$I$1000000,Donnees!$F$6:$F$1000000,"SPERR3",Donnees!$B$6:$B$1000000,"B1")+SUMIFS(Donnees!$J$6:$J$1000000,Donnees!$F$6:$F$1000000,"SPERR3",Donnees!$B$6:$B$1000000,"B1")-SUMIFS(Donnees!$I$6:$I$1000000,Donnees!$G$6:$G$1000000,"756",Donnees!$B$6:$B$1000000,"B1")+SUMIFS(Donnees!$J$6:$J$1000000,Donnees!$G$6:$G$1000000,"756",Donnees!$B$6:$B$1000000,"B1")-SUMIFS(Donnees!$I$6:$I$1000000,Donnees!$H$6:$H$1000000,"7577",Donnees!$B$6:$B$1000000,"B1")+SUMIFS(Donnees!$J$6:$J$1000000,Donnees!$H$6:$H$1000000,"7577",Donnees!$B$6:$B$1000000,"B1")-SUMIFS(Donnees!$I$6:$I$1000000,Donnees!$H$6:$H$1000000,"7672",Donnees!$B$6:$B$1000000,"B1")+SUMIFS(Donnees!$J$6:$J$1000000,Donnees!$H$6:$H$1000000,"7672",Donnees!$B$6:$B$1000000,"B1")-SUMIFS(Donnees!$I$6:$I$1000000,Donnees!$H$6:$H$1000000,"6672",Donnees!$B$6:$B$1000000,"B1")+SUMIFS(Donnees!$J$6:$J$1000000,Donnees!$H$6:$H$1000000,"6672",Donnees!$B$6:$B$1000000,"B1")</f>
        <v>0</v>
      </c>
      <c r="H38" s="11">
        <f>-SUMIFS(Donnees!$I$6:$I$1000000,Donnees!$F$6:$F$1000000,"SPERR3",Donnees!$B$6:$B$1000000,"B2")+SUMIFS(Donnees!$J$6:$J$1000000,Donnees!$F$6:$F$1000000,"SPERR3",Donnees!$B$6:$B$1000000,"B2")-SUMIFS(Donnees!$I$6:$I$1000000,Donnees!$G$6:$G$1000000,"756",Donnees!$B$6:$B$1000000,"B2")+SUMIFS(Donnees!$J$6:$J$1000000,Donnees!$G$6:$G$1000000,"756",Donnees!$B$6:$B$1000000,"B2")-SUMIFS(Donnees!$I$6:$I$1000000,Donnees!$H$6:$H$1000000,"7577",Donnees!$B$6:$B$1000000,"B2")+SUMIFS(Donnees!$J$6:$J$1000000,Donnees!$H$6:$H$1000000,"7577",Donnees!$B$6:$B$1000000,"B2")-SUMIFS(Donnees!$I$6:$I$1000000,Donnees!$H$6:$H$1000000,"7672",Donnees!$B$6:$B$1000000,"B2")+SUMIFS(Donnees!$J$6:$J$1000000,Donnees!$H$6:$H$1000000,"7672",Donnees!$B$6:$B$1000000,"B2")-SUMIFS(Donnees!$I$6:$I$1000000,Donnees!$H$6:$H$1000000,"6672",Donnees!$B$6:$B$1000000,"B2")+SUMIFS(Donnees!$J$6:$J$1000000,Donnees!$H$6:$H$1000000,"6672",Donnees!$B$6:$B$1000000,"B2")</f>
        <v>0</v>
      </c>
      <c r="I38" s="47">
        <f>-SUMIFS(Donnees!$I$6:$I$1000000,Donnees!$F$6:$F$1000000,"SPERR3",Donnees!$B$6:$B$1000000,"B3")+SUMIFS(Donnees!$J$6:$J$1000000,Donnees!$F$6:$F$1000000,"SPERR3",Donnees!$B$6:$B$1000000,"B3")-SUMIFS(Donnees!$I$6:$I$1000000,Donnees!$G$6:$G$1000000,"756",Donnees!$B$6:$B$1000000,"B3")+SUMIFS(Donnees!$J$6:$J$1000000,Donnees!$G$6:$G$1000000,"756",Donnees!$B$6:$B$1000000,"B3")-SUMIFS(Donnees!$I$6:$I$1000000,Donnees!$H$6:$H$1000000,"7577",Donnees!$B$6:$B$1000000,"B3")+SUMIFS(Donnees!$J$6:$J$1000000,Donnees!$H$6:$H$1000000,"7577",Donnees!$B$6:$B$1000000,"B3")-SUMIFS(Donnees!$I$6:$I$1000000,Donnees!$H$6:$H$1000000,"7672",Donnees!$B$6:$B$1000000,"B3")+SUMIFS(Donnees!$J$6:$J$1000000,Donnees!$H$6:$H$1000000,"7672",Donnees!$B$6:$B$1000000,"B3")-SUMIFS(Donnees!$I$6:$I$1000000,Donnees!$H$6:$H$1000000,"6672",Donnees!$B$6:$B$1000000,"B3")+SUMIFS(Donnees!$J$6:$J$1000000,Donnees!$H$6:$H$1000000,"6672",Donnees!$B$6:$B$1000000,"B3")</f>
        <v>0</v>
      </c>
    </row>
    <row r="39" spans="2:10" ht="15" customHeight="1" x14ac:dyDescent="0.25">
      <c r="B39" s="29" t="s">
        <v>21</v>
      </c>
      <c r="C39" s="30">
        <f>SUM(SUMIFS(Donnees!$I$6:$I$1000000,Donnees!$F$6:$F$1000000,"SPERE2",Donnees!$B$6:$B$1000000,"B1"))-SUM(SUMIFS(Donnees!$J$6:$J$1000000,Donnees!$F$6:$F$1000000,"SPERE2",Donnees!$B$6:$B$1000000,"B1"))</f>
        <v>0</v>
      </c>
      <c r="D39" s="30">
        <f>SUM(SUMIFS(Donnees!$I$6:$I$1000000,Donnees!$F$6:$F$1000000,"SPERE2",Donnees!$B$6:$B$1000000,"B2"))-SUM(SUMIFS(Donnees!$J$6:$J$1000000,Donnees!$F$6:$F$1000000,"SPERE2",Donnees!$B$6:$B$1000000,"B2"))</f>
        <v>0</v>
      </c>
      <c r="E39" s="30">
        <f>SUM(SUMIFS(Donnees!$I$6:$I$1000000,Donnees!$F$6:$F$1000000,"SPERE2",Donnees!$B$6:$B$1000000,"B3"))-SUM(SUMIFS(Donnees!$J$6:$J$1000000,Donnees!$F$6:$F$1000000,"SPERE2",Donnees!$B$6:$B$1000000,"B3"))</f>
        <v>0</v>
      </c>
      <c r="F39" s="12" t="s">
        <v>22</v>
      </c>
      <c r="G39" s="30">
        <f>SUM(SUMIFS(Donnees!$J$6:$J$1000000,Donnees!$F$6:$F$1000000,"SPERR4",Donnees!$B$6:$B$1000000,"B1"))-SUM(SUMIFS(Donnees!$I$6:$I$1000000,Donnees!$F$6:$F$1000000,"SPERR4",Donnees!$B$6:$B$1000000,"B1"))</f>
        <v>0</v>
      </c>
      <c r="H39" s="30">
        <f>SUM(SUMIFS(Donnees!$J$6:$J$1000000,Donnees!$F$6:$F$1000000,"SPERR4",Donnees!$B$6:$B$1000000,"B2"))-SUM(SUMIFS(Donnees!$I$6:$I$1000000,Donnees!$F$6:$F$1000000,"SPERR4",Donnees!$B$6:$B$1000000,"B2"))</f>
        <v>0</v>
      </c>
      <c r="I39" s="59">
        <f>SUM(SUMIFS(Donnees!$J$6:$J$1000000,Donnees!$F$6:$F$1000000,"SPERR4",Donnees!$B$6:$B$1000000,"B3"))-SUM(SUMIFS(Donnees!$I$6:$I$1000000,Donnees!$F$6:$F$1000000,"SPERR4",Donnees!$B$6:$B$1000000,"B3"))</f>
        <v>0</v>
      </c>
    </row>
    <row r="40" spans="2:10" ht="15" customHeight="1" x14ac:dyDescent="0.25">
      <c r="B40" s="31" t="s">
        <v>15</v>
      </c>
      <c r="C40" s="32">
        <f t="shared" ref="C40:E40" si="7">SUM(C35:C39)</f>
        <v>0</v>
      </c>
      <c r="D40" s="32">
        <f t="shared" si="7"/>
        <v>0</v>
      </c>
      <c r="E40" s="32">
        <f t="shared" si="7"/>
        <v>0</v>
      </c>
      <c r="F40" s="33" t="s">
        <v>16</v>
      </c>
      <c r="G40" s="62">
        <f t="shared" ref="G40:I40" si="8">SUM(G35:G39)</f>
        <v>0</v>
      </c>
      <c r="H40" s="62">
        <f t="shared" si="8"/>
        <v>0</v>
      </c>
      <c r="I40" s="60">
        <f t="shared" si="8"/>
        <v>0</v>
      </c>
    </row>
    <row r="41" spans="2:10" ht="15" customHeight="1" thickBot="1" x14ac:dyDescent="0.3">
      <c r="B41" s="34" t="s">
        <v>76</v>
      </c>
      <c r="C41" s="35">
        <f>IF(G40&gt;C40,G40-C40,0)</f>
        <v>0</v>
      </c>
      <c r="D41" s="35">
        <f t="shared" ref="D41:E41" si="9">IF(H40&gt;D40,H40-D40,0)</f>
        <v>0</v>
      </c>
      <c r="E41" s="35">
        <f t="shared" si="9"/>
        <v>0</v>
      </c>
      <c r="F41" s="36" t="s">
        <v>77</v>
      </c>
      <c r="G41" s="35">
        <f>IF(C40&gt;G40,C40-G40,0)</f>
        <v>0</v>
      </c>
      <c r="H41" s="35">
        <f t="shared" ref="H41:I41" si="10">IF(D40&gt;H40,D40-H40,0)</f>
        <v>0</v>
      </c>
      <c r="I41" s="61">
        <f t="shared" si="10"/>
        <v>0</v>
      </c>
    </row>
    <row r="42" spans="2:10" ht="15" customHeight="1" x14ac:dyDescent="0.25">
      <c r="B42" s="39"/>
      <c r="C42" s="43"/>
      <c r="D42" s="43"/>
      <c r="E42" s="43"/>
      <c r="F42" s="39"/>
      <c r="G42" s="43"/>
      <c r="H42" s="43"/>
      <c r="I42" s="43"/>
    </row>
    <row r="43" spans="2:10" ht="15" customHeight="1" x14ac:dyDescent="0.25"/>
    <row r="44" spans="2:10" ht="15" customHeight="1" x14ac:dyDescent="0.25">
      <c r="B44" s="68" t="s">
        <v>94</v>
      </c>
      <c r="C44" s="69"/>
      <c r="D44" s="69"/>
      <c r="E44" s="69"/>
      <c r="F44" s="69"/>
      <c r="G44" s="69"/>
      <c r="H44" s="69"/>
      <c r="I44" s="69"/>
    </row>
    <row r="45" spans="2:10" ht="15" customHeight="1" x14ac:dyDescent="0.25">
      <c r="B45" s="9" t="s">
        <v>68</v>
      </c>
    </row>
    <row r="46" spans="2:10" ht="15" customHeight="1" thickBot="1" x14ac:dyDescent="0.3">
      <c r="G46" s="37"/>
      <c r="H46" s="37"/>
      <c r="I46" s="37"/>
    </row>
    <row r="47" spans="2:10" ht="60" customHeight="1" x14ac:dyDescent="0.25">
      <c r="B47" s="79"/>
      <c r="C47" s="80"/>
      <c r="D47" s="80"/>
      <c r="E47" s="80"/>
      <c r="F47" s="80"/>
      <c r="G47" s="8" t="str">
        <f>CONCATENATE("Montants Compte financier N-1 (",Donnees!$AL$6,")")</f>
        <v>Montants Compte financier N-1 ()</v>
      </c>
      <c r="H47" s="8" t="str">
        <f>CONCATENATE("Montants Budget rectificatif n°",Donnees!$AM$6)</f>
        <v>Montants Budget rectificatif n°</v>
      </c>
      <c r="I47" s="8" t="str">
        <f>CONCATENATE("Ecarts entre le budget rectificatif n°",Donnees!$AM$6," et le budget initial")</f>
        <v>Ecarts entre le budget rectificatif n° et le budget initial</v>
      </c>
      <c r="J47" s="67"/>
    </row>
    <row r="48" spans="2:10" ht="15" customHeight="1" x14ac:dyDescent="0.25">
      <c r="B48" s="73" t="s">
        <v>72</v>
      </c>
      <c r="C48" s="74"/>
      <c r="D48" s="74"/>
      <c r="E48" s="74"/>
      <c r="F48" s="75"/>
      <c r="G48" s="57">
        <f>+C41-G41</f>
        <v>0</v>
      </c>
      <c r="H48" s="57">
        <f>+D41-H41</f>
        <v>0</v>
      </c>
      <c r="I48" s="52">
        <f>+E41-I41</f>
        <v>0</v>
      </c>
    </row>
    <row r="49" spans="2:9" ht="15" customHeight="1" x14ac:dyDescent="0.25">
      <c r="B49" s="73" t="s">
        <v>90</v>
      </c>
      <c r="C49" s="74"/>
      <c r="D49" s="74"/>
      <c r="E49" s="74"/>
      <c r="F49" s="75"/>
      <c r="G49" s="57">
        <f>G48-G50</f>
        <v>0</v>
      </c>
      <c r="H49" s="57">
        <f t="shared" ref="H49:I49" si="11">H48-H50</f>
        <v>0</v>
      </c>
      <c r="I49" s="52">
        <f t="shared" si="11"/>
        <v>0</v>
      </c>
    </row>
    <row r="50" spans="2:9" ht="15" customHeight="1" x14ac:dyDescent="0.25">
      <c r="B50" s="73" t="s">
        <v>91</v>
      </c>
      <c r="C50" s="74"/>
      <c r="D50" s="74"/>
      <c r="E50" s="74"/>
      <c r="F50" s="75"/>
      <c r="G50" s="65"/>
      <c r="H50" s="65"/>
      <c r="I50" s="63"/>
    </row>
    <row r="51" spans="2:9" ht="15" customHeight="1" x14ac:dyDescent="0.25">
      <c r="B51" s="73" t="s">
        <v>73</v>
      </c>
      <c r="C51" s="74"/>
      <c r="D51" s="74"/>
      <c r="E51" s="74"/>
      <c r="F51" s="75"/>
      <c r="G51" s="57">
        <f>G52+G53</f>
        <v>0</v>
      </c>
      <c r="H51" s="57">
        <f t="shared" ref="H51:I51" si="12">H52+H53</f>
        <v>0</v>
      </c>
      <c r="I51" s="52">
        <f t="shared" si="12"/>
        <v>0</v>
      </c>
    </row>
    <row r="52" spans="2:9" ht="15" customHeight="1" x14ac:dyDescent="0.25">
      <c r="B52" s="73" t="s">
        <v>74</v>
      </c>
      <c r="C52" s="74"/>
      <c r="D52" s="74"/>
      <c r="E52" s="74"/>
      <c r="F52" s="75"/>
      <c r="G52" s="57">
        <f>SUM(SUMIFS(Donnees!$I$6:$I$1000000,Donnees!$F$6:$F$1000000,"SPTRE1",Donnees!$B$6:$B$1000000,"B1"))-SUM(SUMIFS(Donnees!$J$6:$J$1000000,Donnees!$F$6:$F$1000000,"SPTRE1",Donnees!$B$6:$B$1000000,"B1"))</f>
        <v>0</v>
      </c>
      <c r="H52" s="57">
        <f>SUM(SUMIFS(Donnees!$I$6:$I$1000000,Donnees!$F$6:$F$1000000,"SPTRE1",Donnees!$B$6:$B$1000000,"B2"))-SUM(SUMIFS(Donnees!$J$6:$J$1000000,Donnees!$F$6:$F$1000000,"SPTRE1",Donnees!$B$6:$B$1000000,"B2"))</f>
        <v>0</v>
      </c>
      <c r="I52" s="52">
        <f>SUM(SUMIFS(Donnees!$I$6:$I$1000000,Donnees!$F$6:$F$1000000,"SPTRE1",Donnees!$B$6:$B$1000000,"B3"))-SUM(SUMIFS(Donnees!$J$6:$J$1000000,Donnees!$F$6:$F$1000000,"SPTRE1",Donnees!$B$6:$B$1000000,"B3"))</f>
        <v>0</v>
      </c>
    </row>
    <row r="53" spans="2:9" ht="15" customHeight="1" thickBot="1" x14ac:dyDescent="0.3">
      <c r="B53" s="76" t="s">
        <v>92</v>
      </c>
      <c r="C53" s="77"/>
      <c r="D53" s="77"/>
      <c r="E53" s="77"/>
      <c r="F53" s="78"/>
      <c r="G53" s="66">
        <f>SUM(SUMIFS(Donnees!$I$6:$I$1000000,Donnees!$F$6:$F$1000000,"SPTRE2",Donnees!$B$6:$B$1000000,"B1"))-SUM(SUMIFS(Donnees!$J$6:$J$1000000,Donnees!$F$6:$F$1000000,"SPTRE2",Donnees!$B$6:$B$1000000,"B1"))</f>
        <v>0</v>
      </c>
      <c r="H53" s="66">
        <f>SUM(SUMIFS(Donnees!$I$6:$I$1000000,Donnees!$F$6:$F$1000000,"SPTRE2",Donnees!$B$6:$B$1000000,"B2"))-SUM(SUMIFS(Donnees!$J$6:$J$1000000,Donnees!$F$6:$F$1000000,"SPTRE2",Donnees!$B$6:$B$1000000,"B2"))</f>
        <v>0</v>
      </c>
      <c r="I53" s="64">
        <f>SUM(SUMIFS(Donnees!$I$6:$I$1000000,Donnees!$F$6:$F$1000000,"SPTRE2",Donnees!$B$6:$B$1000000,"B3"))-SUM(SUMIFS(Donnees!$J$6:$J$1000000,Donnees!$F$6:$F$1000000,"SPTRE2",Donnees!$B$6:$B$1000000,"B3"))</f>
        <v>0</v>
      </c>
    </row>
    <row r="55" spans="2:9" x14ac:dyDescent="0.25">
      <c r="B55" t="s">
        <v>75</v>
      </c>
    </row>
  </sheetData>
  <mergeCells count="17">
    <mergeCell ref="B53:F53"/>
    <mergeCell ref="B47:F47"/>
    <mergeCell ref="B48:F48"/>
    <mergeCell ref="B49:F49"/>
    <mergeCell ref="B50:F50"/>
    <mergeCell ref="B51:F51"/>
    <mergeCell ref="B7:I7"/>
    <mergeCell ref="B32:C32"/>
    <mergeCell ref="B2:I2"/>
    <mergeCell ref="B5:I5"/>
    <mergeCell ref="B52:F52"/>
    <mergeCell ref="B44:I44"/>
    <mergeCell ref="B3:G3"/>
    <mergeCell ref="C36:C38"/>
    <mergeCell ref="B36:B38"/>
    <mergeCell ref="D36:D38"/>
    <mergeCell ref="E36:E38"/>
  </mergeCells>
  <pageMargins left="0.70866141732283472" right="0.70866141732283472" top="0.74803149606299213" bottom="0.74803149606299213" header="0.31496062992125984" footer="0.31496062992125984"/>
  <pageSetup paperSize="9" scale="50" fitToHeight="2" orientation="landscape" r:id="rId1"/>
  <rowBreaks count="1" manualBreakCount="1">
    <brk id="31" min="1"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A1:AM6"/>
  <sheetViews>
    <sheetView workbookViewId="0"/>
  </sheetViews>
  <sheetFormatPr baseColWidth="10" defaultRowHeight="15" x14ac:dyDescent="0.25"/>
  <cols>
    <col min="1" max="1" width="14.5703125" style="2" bestFit="1" customWidth="1" collapsed="1"/>
    <col min="2" max="2" width="29.28515625" style="2" customWidth="1" collapsed="1"/>
    <col min="3" max="3" width="11.42578125" style="2" collapsed="1"/>
    <col min="4" max="4" width="19.5703125" style="2" bestFit="1" customWidth="1" collapsed="1"/>
    <col min="5" max="8" width="11.42578125" style="2" collapsed="1"/>
    <col min="9" max="9" width="13.85546875" style="3" bestFit="1" customWidth="1" collapsed="1"/>
    <col min="10" max="10" width="14.140625" style="3" customWidth="1" collapsed="1"/>
    <col min="11" max="11" width="13.5703125" style="4" hidden="1" customWidth="1" collapsed="1"/>
    <col min="12" max="12" width="24.7109375" style="4" hidden="1" customWidth="1" collapsed="1"/>
    <col min="13" max="14" width="11.42578125" style="4" hidden="1" customWidth="1" collapsed="1"/>
    <col min="15" max="15" width="14.28515625" style="4" hidden="1" customWidth="1" collapsed="1"/>
    <col min="16" max="17" width="11.42578125" style="4" hidden="1" customWidth="1" collapsed="1"/>
    <col min="18" max="18" width="15.7109375" style="4" hidden="1" customWidth="1" collapsed="1"/>
    <col min="19" max="19" width="11.42578125" style="4" hidden="1" customWidth="1" collapsed="1"/>
    <col min="20" max="23" width="11.42578125" style="1" hidden="1" customWidth="1" collapsed="1"/>
    <col min="24" max="25" width="11.42578125" style="1" hidden="1" customWidth="1"/>
    <col min="26" max="26" width="21.42578125" style="1" hidden="1" customWidth="1"/>
    <col min="27" max="27" width="26.7109375" style="1" hidden="1" customWidth="1"/>
    <col min="28" max="28" width="27.85546875" style="1" hidden="1" customWidth="1"/>
    <col min="29" max="29" width="17.5703125" style="1" hidden="1" customWidth="1" collapsed="1"/>
    <col min="30" max="30" width="18.5703125" style="1" hidden="1" customWidth="1" collapsed="1"/>
    <col min="31" max="31" width="12.28515625" style="1" hidden="1" customWidth="1" collapsed="1"/>
    <col min="32" max="32" width="17.42578125" style="1" hidden="1" customWidth="1" collapsed="1"/>
    <col min="33" max="33" width="12.5703125" style="1" hidden="1" customWidth="1" collapsed="1"/>
    <col min="34" max="34" width="10" style="1" hidden="1" customWidth="1" collapsed="1"/>
    <col min="35" max="35" width="15" style="1" hidden="1" customWidth="1" collapsed="1"/>
    <col min="36" max="36" width="11.42578125" style="1" hidden="1" customWidth="1"/>
    <col min="37" max="37" width="13.28515625" style="1" hidden="1" customWidth="1"/>
    <col min="38" max="38" width="11.42578125" style="1" hidden="1" customWidth="1"/>
    <col min="39" max="39" width="11.42578125" style="1" hidden="1" customWidth="1" collapsed="1"/>
    <col min="40" max="16384" width="11.42578125" style="1" collapsed="1"/>
  </cols>
  <sheetData>
    <row r="1" spans="1:39" x14ac:dyDescent="0.25">
      <c r="A1" s="1" t="s">
        <v>56</v>
      </c>
      <c r="B1" s="1">
        <f>K6</f>
        <v>0</v>
      </c>
      <c r="C1" s="1">
        <f>L6</f>
        <v>0</v>
      </c>
      <c r="D1" s="1" t="s">
        <v>57</v>
      </c>
      <c r="E1" s="1">
        <f>M6</f>
        <v>0</v>
      </c>
      <c r="F1" s="1"/>
    </row>
    <row r="2" spans="1:39" x14ac:dyDescent="0.25">
      <c r="A2" s="1" t="s">
        <v>58</v>
      </c>
      <c r="B2" s="1">
        <f>N6</f>
        <v>0</v>
      </c>
      <c r="C2" s="1">
        <f>O6</f>
        <v>0</v>
      </c>
      <c r="D2" s="1" t="s">
        <v>59</v>
      </c>
      <c r="E2" s="1">
        <f>P6</f>
        <v>0</v>
      </c>
      <c r="F2" s="1"/>
    </row>
    <row r="3" spans="1:39" x14ac:dyDescent="0.25">
      <c r="A3" s="1" t="s">
        <v>60</v>
      </c>
      <c r="B3" s="1">
        <f>Q6</f>
        <v>0</v>
      </c>
      <c r="C3" s="1">
        <f>R6</f>
        <v>0</v>
      </c>
      <c r="D3" s="1" t="s">
        <v>59</v>
      </c>
      <c r="E3" s="1">
        <f>S6</f>
        <v>0</v>
      </c>
      <c r="F3" s="1"/>
    </row>
    <row r="4" spans="1:39" x14ac:dyDescent="0.25">
      <c r="A4" s="1" t="s">
        <v>61</v>
      </c>
      <c r="B4" s="1">
        <f>T6</f>
        <v>0</v>
      </c>
      <c r="C4" s="1" t="s">
        <v>62</v>
      </c>
      <c r="D4" s="1">
        <f>U6</f>
        <v>0</v>
      </c>
      <c r="E4" s="1" t="s">
        <v>63</v>
      </c>
      <c r="F4" s="1">
        <f>V6</f>
        <v>0</v>
      </c>
    </row>
    <row r="5" spans="1:39" x14ac:dyDescent="0.25">
      <c r="A5" s="1" t="s">
        <v>25</v>
      </c>
      <c r="B5" s="1" t="s">
        <v>26</v>
      </c>
      <c r="C5" s="5" t="s">
        <v>27</v>
      </c>
      <c r="D5" s="1" t="s">
        <v>28</v>
      </c>
      <c r="E5" s="1" t="s">
        <v>29</v>
      </c>
      <c r="F5" s="2" t="s">
        <v>30</v>
      </c>
      <c r="G5" s="2" t="s">
        <v>31</v>
      </c>
      <c r="H5" s="2" t="s">
        <v>32</v>
      </c>
      <c r="I5" s="3" t="s">
        <v>33</v>
      </c>
      <c r="J5" s="3" t="s">
        <v>34</v>
      </c>
      <c r="K5" s="4" t="s">
        <v>35</v>
      </c>
      <c r="L5" s="4" t="s">
        <v>36</v>
      </c>
      <c r="M5" s="4" t="s">
        <v>37</v>
      </c>
      <c r="N5" s="4" t="s">
        <v>38</v>
      </c>
      <c r="O5" s="4" t="s">
        <v>39</v>
      </c>
      <c r="P5" s="4" t="s">
        <v>40</v>
      </c>
      <c r="Q5" s="4" t="s">
        <v>27</v>
      </c>
      <c r="R5" s="4" t="s">
        <v>41</v>
      </c>
      <c r="S5" s="4" t="s">
        <v>40</v>
      </c>
      <c r="T5" s="1" t="s">
        <v>42</v>
      </c>
      <c r="U5" s="1" t="s">
        <v>43</v>
      </c>
      <c r="V5" s="1" t="s">
        <v>44</v>
      </c>
      <c r="W5" s="1" t="s">
        <v>45</v>
      </c>
      <c r="X5" s="1" t="s">
        <v>79</v>
      </c>
      <c r="Y5" s="1" t="s">
        <v>80</v>
      </c>
      <c r="Z5" s="6" t="s">
        <v>46</v>
      </c>
      <c r="AA5" s="6" t="s">
        <v>47</v>
      </c>
      <c r="AB5" s="6" t="s">
        <v>48</v>
      </c>
      <c r="AC5" s="6" t="s">
        <v>49</v>
      </c>
      <c r="AD5" s="6" t="s">
        <v>50</v>
      </c>
      <c r="AE5" s="6" t="s">
        <v>51</v>
      </c>
      <c r="AF5" s="6" t="s">
        <v>52</v>
      </c>
      <c r="AG5" s="6" t="s">
        <v>53</v>
      </c>
      <c r="AH5" s="6" t="s">
        <v>54</v>
      </c>
      <c r="AI5" s="6" t="s">
        <v>55</v>
      </c>
      <c r="AJ5" s="1" t="s">
        <v>69</v>
      </c>
      <c r="AK5" s="1" t="s">
        <v>70</v>
      </c>
      <c r="AL5" s="1" t="s">
        <v>78</v>
      </c>
      <c r="AM5" s="1" t="s">
        <v>81</v>
      </c>
    </row>
    <row r="6" spans="1:39" x14ac:dyDescent="0.25">
      <c r="I6" s="3">
        <v>0</v>
      </c>
      <c r="J6" s="3">
        <v>0</v>
      </c>
      <c r="Z6" s="4"/>
      <c r="AA6" s="4"/>
      <c r="AB6" s="4"/>
      <c r="AC6" s="4"/>
      <c r="AD6" s="4"/>
      <c r="AE6" s="4"/>
      <c r="AF6" s="4"/>
      <c r="AG6"/>
      <c r="AH6" s="4"/>
      <c r="AI6"/>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Situation patrimoniale</vt:lpstr>
      <vt:lpstr>Donnees</vt:lpstr>
      <vt:lpstr>'Situation patrimoniale'!Zone_d_impression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brugerolle</dc:creator>
  <cp:keywords>SXSSF</cp:keywords>
  <dc:description/>
  <cp:lastModifiedBy>Pascal Robert</cp:lastModifiedBy>
  <cp:lastPrinted>2014-04-23T08:38:37Z</cp:lastPrinted>
  <dcterms:created xsi:type="dcterms:W3CDTF">2012-05-10T14:38:32Z</dcterms:created>
  <dcterms:modified xsi:type="dcterms:W3CDTF">2023-12-12T10:44:39Z</dcterms:modified>
</cp:coreProperties>
</file>