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h3.01\fr\oct\editions\"/>
    </mc:Choice>
  </mc:AlternateContent>
  <bookViews>
    <workbookView xWindow="240" yWindow="90" windowWidth="24795" windowHeight="12270"/>
  </bookViews>
  <sheets>
    <sheet name="B1.1" sheetId="15" r:id="rId1"/>
    <sheet name="B1.2" sheetId="16" r:id="rId2"/>
    <sheet name="B1.3" sheetId="17" r:id="rId3"/>
    <sheet name="B2.1" sheetId="19" r:id="rId4"/>
    <sheet name="B2.2" sheetId="20" r:id="rId5"/>
    <sheet name="P1.1" sheetId="21" r:id="rId6"/>
    <sheet name="P1.2" sheetId="22" r:id="rId7"/>
    <sheet name="Donnees" sheetId="1" r:id="rId8"/>
  </sheets>
  <definedNames>
    <definedName name="_xlnm.Print_Area" localSheetId="0">B1.1!$D$1:$K$46</definedName>
    <definedName name="_xlnm.Print_Area" localSheetId="1">B1.2!$D$1:$K$46</definedName>
    <definedName name="_xlnm.Print_Area" localSheetId="2">B1.3!$D$1:$K$46</definedName>
    <definedName name="_xlnm.Print_Area" localSheetId="3">B2.1!$D$1:$K$47</definedName>
    <definedName name="_xlnm.Print_Area" localSheetId="4">B2.2!$D$1:$K$47</definedName>
    <definedName name="_xlnm.Print_Area" localSheetId="5">P1.1!$D$1:$K$46</definedName>
    <definedName name="_xlnm.Print_Area" localSheetId="6">P1.2!$D$1:$K$45</definedName>
  </definedNames>
  <calcPr calcId="152511" concurrentCalc="0"/>
</workbook>
</file>

<file path=xl/calcChain.xml><?xml version="1.0" encoding="utf-8"?>
<calcChain xmlns="http://schemas.openxmlformats.org/spreadsheetml/2006/main">
  <c r="B1" i="1" l="1"/>
  <c r="N2" i="1"/>
  <c r="M2" i="1"/>
  <c r="K2" i="1"/>
  <c r="F2" i="1"/>
  <c r="E2" i="1"/>
  <c r="C2" i="1"/>
  <c r="B2" i="1"/>
  <c r="I2" i="1"/>
  <c r="H2" i="1"/>
  <c r="I1" i="1"/>
  <c r="G1" i="1"/>
  <c r="E1" i="1"/>
  <c r="K1" i="1"/>
  <c r="C1" i="1"/>
  <c r="K14" i="21"/>
  <c r="K15" i="21"/>
  <c r="K16" i="21"/>
  <c r="K13" i="21"/>
  <c r="K17" i="21"/>
  <c r="K18" i="21"/>
  <c r="K20" i="21"/>
  <c r="K21" i="21"/>
  <c r="K22" i="21"/>
  <c r="K23" i="21"/>
  <c r="K19" i="21"/>
  <c r="K25" i="21"/>
  <c r="K26" i="21"/>
  <c r="K24" i="21"/>
  <c r="K28" i="21"/>
  <c r="K29" i="21"/>
  <c r="K30" i="21"/>
  <c r="K27" i="21"/>
  <c r="K32" i="21"/>
  <c r="K33" i="21"/>
  <c r="K34" i="21"/>
  <c r="K35" i="21"/>
  <c r="K31" i="21"/>
  <c r="K37" i="21"/>
  <c r="K38" i="21"/>
  <c r="K39" i="21"/>
  <c r="K41" i="21"/>
  <c r="K42" i="21"/>
  <c r="K43" i="21"/>
  <c r="K40" i="21"/>
  <c r="K44" i="21"/>
  <c r="K12" i="22"/>
  <c r="K13" i="22"/>
  <c r="J14" i="21"/>
  <c r="J15" i="21"/>
  <c r="J16" i="21"/>
  <c r="J13" i="21"/>
  <c r="J17" i="21"/>
  <c r="J18" i="21"/>
  <c r="J20" i="21"/>
  <c r="J21" i="21"/>
  <c r="J22" i="21"/>
  <c r="J23" i="21"/>
  <c r="J19" i="21"/>
  <c r="J25" i="21"/>
  <c r="J26" i="21"/>
  <c r="J24" i="21"/>
  <c r="J28" i="21"/>
  <c r="J29" i="21"/>
  <c r="J30" i="21"/>
  <c r="J27" i="21"/>
  <c r="J32" i="21"/>
  <c r="J33" i="21"/>
  <c r="J34" i="21"/>
  <c r="J35" i="21"/>
  <c r="J31" i="21"/>
  <c r="J37" i="21"/>
  <c r="J38" i="21"/>
  <c r="J39" i="21"/>
  <c r="J41" i="21"/>
  <c r="J42" i="21"/>
  <c r="J43" i="21"/>
  <c r="J40" i="21"/>
  <c r="J44" i="21"/>
  <c r="J12" i="22"/>
  <c r="J13" i="22"/>
  <c r="K15" i="19"/>
  <c r="K16" i="19"/>
  <c r="K14" i="19"/>
  <c r="K17" i="19"/>
  <c r="K19" i="19"/>
  <c r="K20" i="19"/>
  <c r="K21" i="19"/>
  <c r="K22" i="19"/>
  <c r="K18" i="19"/>
  <c r="K23" i="19"/>
  <c r="K25" i="19"/>
  <c r="K26" i="19"/>
  <c r="K24" i="19"/>
  <c r="K27" i="19"/>
  <c r="K16" i="22"/>
  <c r="K17" i="22"/>
  <c r="K15" i="22"/>
  <c r="K19" i="22"/>
  <c r="K20" i="22"/>
  <c r="K18" i="22"/>
  <c r="K21" i="22"/>
  <c r="K14" i="22"/>
  <c r="K23" i="22"/>
  <c r="K24" i="22"/>
  <c r="K25" i="22"/>
  <c r="K22" i="22"/>
  <c r="K27" i="22"/>
  <c r="K28" i="22"/>
  <c r="K26" i="22"/>
  <c r="K29" i="22"/>
  <c r="K31" i="22"/>
  <c r="K32" i="22"/>
  <c r="K30" i="22"/>
  <c r="K34" i="22"/>
  <c r="K35" i="22"/>
  <c r="K36" i="22"/>
  <c r="K33" i="22"/>
  <c r="K37" i="22"/>
  <c r="K38" i="22"/>
  <c r="K39" i="22"/>
  <c r="K40" i="22"/>
  <c r="K42" i="22"/>
  <c r="K43" i="22"/>
  <c r="K28" i="19"/>
  <c r="K29" i="19"/>
  <c r="K30" i="19"/>
  <c r="K13" i="19"/>
  <c r="K32" i="19"/>
  <c r="K33" i="19"/>
  <c r="K34" i="19"/>
  <c r="K35" i="19"/>
  <c r="K36" i="19"/>
  <c r="K31" i="19"/>
  <c r="K37" i="19"/>
  <c r="K12" i="19"/>
  <c r="K40" i="19"/>
  <c r="K41" i="19"/>
  <c r="K42" i="19"/>
  <c r="K43" i="19"/>
  <c r="K39" i="19"/>
  <c r="K45" i="19"/>
  <c r="K12" i="20"/>
  <c r="K13" i="20"/>
  <c r="K14" i="20"/>
  <c r="K15" i="20"/>
  <c r="K44" i="19"/>
  <c r="K16" i="20"/>
  <c r="K17" i="20"/>
  <c r="K18" i="20"/>
  <c r="K19" i="20"/>
  <c r="K20" i="20"/>
  <c r="K38" i="19"/>
  <c r="K22" i="20"/>
  <c r="K23" i="20"/>
  <c r="K27" i="20"/>
  <c r="K28" i="20"/>
  <c r="K29" i="20"/>
  <c r="K30" i="20"/>
  <c r="K31" i="20"/>
  <c r="K26" i="20"/>
  <c r="K32" i="20"/>
  <c r="K35" i="20"/>
  <c r="K36" i="20"/>
  <c r="K34" i="20"/>
  <c r="K37" i="20"/>
  <c r="K38" i="20"/>
  <c r="K39" i="20"/>
  <c r="K40" i="20"/>
  <c r="K41" i="20"/>
  <c r="K42" i="20"/>
  <c r="K33" i="20"/>
  <c r="K43" i="20"/>
  <c r="K44" i="20"/>
  <c r="K21" i="20"/>
  <c r="K45" i="20"/>
  <c r="J15" i="19"/>
  <c r="J16" i="19"/>
  <c r="J14" i="19"/>
  <c r="J17" i="19"/>
  <c r="J19" i="19"/>
  <c r="J20" i="19"/>
  <c r="J21" i="19"/>
  <c r="J22" i="19"/>
  <c r="J18" i="19"/>
  <c r="J23" i="19"/>
  <c r="J25" i="19"/>
  <c r="J26" i="19"/>
  <c r="J24" i="19"/>
  <c r="J27" i="19"/>
  <c r="J16" i="22"/>
  <c r="J17" i="22"/>
  <c r="J15" i="22"/>
  <c r="J19" i="22"/>
  <c r="J20" i="22"/>
  <c r="J18" i="22"/>
  <c r="J21" i="22"/>
  <c r="J14" i="22"/>
  <c r="J23" i="22"/>
  <c r="J24" i="22"/>
  <c r="J25" i="22"/>
  <c r="J22" i="22"/>
  <c r="J27" i="22"/>
  <c r="J28" i="22"/>
  <c r="J26" i="22"/>
  <c r="J29" i="22"/>
  <c r="J31" i="22"/>
  <c r="J32" i="22"/>
  <c r="J30" i="22"/>
  <c r="J34" i="22"/>
  <c r="J35" i="22"/>
  <c r="J36" i="22"/>
  <c r="J33" i="22"/>
  <c r="J37" i="22"/>
  <c r="J38" i="22"/>
  <c r="J39" i="22"/>
  <c r="J40" i="22"/>
  <c r="J42" i="22"/>
  <c r="J43" i="22"/>
  <c r="J28" i="19"/>
  <c r="J29" i="19"/>
  <c r="J30" i="19"/>
  <c r="J13" i="19"/>
  <c r="J32" i="19"/>
  <c r="J33" i="19"/>
  <c r="J34" i="19"/>
  <c r="J35" i="19"/>
  <c r="J36" i="19"/>
  <c r="J31" i="19"/>
  <c r="J37" i="19"/>
  <c r="J12" i="19"/>
  <c r="J40" i="19"/>
  <c r="J41" i="19"/>
  <c r="J42" i="19"/>
  <c r="J43" i="19"/>
  <c r="J39" i="19"/>
  <c r="J45" i="19"/>
  <c r="J12" i="20"/>
  <c r="J13" i="20"/>
  <c r="J14" i="20"/>
  <c r="J15" i="20"/>
  <c r="J44" i="19"/>
  <c r="J16" i="20"/>
  <c r="J17" i="20"/>
  <c r="J18" i="20"/>
  <c r="J19" i="20"/>
  <c r="J20" i="20"/>
  <c r="J38" i="19"/>
  <c r="J22" i="20"/>
  <c r="J23" i="20"/>
  <c r="J27" i="20"/>
  <c r="J28" i="20"/>
  <c r="J29" i="20"/>
  <c r="J30" i="20"/>
  <c r="J31" i="20"/>
  <c r="J26" i="20"/>
  <c r="J32" i="20"/>
  <c r="J35" i="20"/>
  <c r="J36" i="20"/>
  <c r="J34" i="20"/>
  <c r="J37" i="20"/>
  <c r="J38" i="20"/>
  <c r="J39" i="20"/>
  <c r="J40" i="20"/>
  <c r="J41" i="20"/>
  <c r="J42" i="20"/>
  <c r="J33" i="20"/>
  <c r="J43" i="20"/>
  <c r="J44" i="20"/>
  <c r="J21" i="20"/>
  <c r="J45" i="20"/>
  <c r="K13" i="17"/>
  <c r="K14" i="17"/>
  <c r="K15" i="17"/>
  <c r="K16" i="17"/>
  <c r="K17" i="17"/>
  <c r="K18" i="17"/>
  <c r="K12" i="17"/>
  <c r="K19" i="17"/>
  <c r="K21" i="17"/>
  <c r="K22" i="17"/>
  <c r="K20" i="17"/>
  <c r="K13" i="16"/>
  <c r="K15" i="16"/>
  <c r="K17" i="16"/>
  <c r="K18" i="16"/>
  <c r="K16" i="16"/>
  <c r="K20" i="16"/>
  <c r="K21" i="16"/>
  <c r="K19" i="16"/>
  <c r="K23" i="16"/>
  <c r="K24" i="16"/>
  <c r="K22" i="16"/>
  <c r="K25" i="16"/>
  <c r="K26" i="16"/>
  <c r="K14" i="16"/>
  <c r="K29" i="16"/>
  <c r="K30" i="16"/>
  <c r="K28" i="16"/>
  <c r="K31" i="16"/>
  <c r="K32" i="16"/>
  <c r="K33" i="16"/>
  <c r="K34" i="16"/>
  <c r="K35" i="16"/>
  <c r="K36" i="16"/>
  <c r="K27" i="16"/>
  <c r="K38" i="16"/>
  <c r="K39" i="16"/>
  <c r="K40" i="16"/>
  <c r="K41" i="16"/>
  <c r="K42" i="16"/>
  <c r="K43" i="16"/>
  <c r="K37" i="16"/>
  <c r="K12" i="16"/>
  <c r="J13" i="17"/>
  <c r="J14" i="17"/>
  <c r="J15" i="17"/>
  <c r="J16" i="17"/>
  <c r="J17" i="17"/>
  <c r="J18" i="17"/>
  <c r="J12" i="17"/>
  <c r="J19" i="17"/>
  <c r="J21" i="17"/>
  <c r="J22" i="17"/>
  <c r="J20" i="17"/>
  <c r="J13" i="16"/>
  <c r="J15" i="16"/>
  <c r="J17" i="16"/>
  <c r="J18" i="16"/>
  <c r="J16" i="16"/>
  <c r="J20" i="16"/>
  <c r="J21" i="16"/>
  <c r="J19" i="16"/>
  <c r="J23" i="16"/>
  <c r="J24" i="16"/>
  <c r="J22" i="16"/>
  <c r="J25" i="16"/>
  <c r="J26" i="16"/>
  <c r="J14" i="16"/>
  <c r="J29" i="16"/>
  <c r="J30" i="16"/>
  <c r="J28" i="16"/>
  <c r="J31" i="16"/>
  <c r="J32" i="16"/>
  <c r="J33" i="16"/>
  <c r="J34" i="16"/>
  <c r="J35" i="16"/>
  <c r="J36" i="16"/>
  <c r="J27" i="16"/>
  <c r="J38" i="16"/>
  <c r="J39" i="16"/>
  <c r="J40" i="16"/>
  <c r="J41" i="16"/>
  <c r="J42" i="16"/>
  <c r="J43" i="16"/>
  <c r="J37" i="16"/>
  <c r="J12" i="16"/>
  <c r="K14" i="15"/>
  <c r="K15" i="15"/>
  <c r="K16" i="15"/>
  <c r="K17" i="15"/>
  <c r="K18" i="15"/>
  <c r="K19" i="15"/>
  <c r="K20" i="15"/>
  <c r="K21" i="15"/>
  <c r="K13" i="15"/>
  <c r="K23" i="15"/>
  <c r="K24" i="15"/>
  <c r="K25" i="15"/>
  <c r="K22" i="15"/>
  <c r="K27" i="15"/>
  <c r="K28" i="15"/>
  <c r="K26" i="15"/>
  <c r="K30" i="15"/>
  <c r="K31" i="15"/>
  <c r="K32" i="15"/>
  <c r="K33" i="15"/>
  <c r="K34" i="15"/>
  <c r="K35" i="15"/>
  <c r="K29" i="15"/>
  <c r="K37" i="15"/>
  <c r="K38" i="15"/>
  <c r="K39" i="15"/>
  <c r="K40" i="15"/>
  <c r="K41" i="15"/>
  <c r="K42" i="15"/>
  <c r="K36" i="15"/>
  <c r="K43" i="15"/>
  <c r="K44" i="15"/>
  <c r="K12" i="15"/>
  <c r="K23" i="17"/>
  <c r="J14" i="15"/>
  <c r="J15" i="15"/>
  <c r="J16" i="15"/>
  <c r="J17" i="15"/>
  <c r="J18" i="15"/>
  <c r="J19" i="15"/>
  <c r="J20" i="15"/>
  <c r="J21" i="15"/>
  <c r="J13" i="15"/>
  <c r="J23" i="15"/>
  <c r="J24" i="15"/>
  <c r="J25" i="15"/>
  <c r="J22" i="15"/>
  <c r="J27" i="15"/>
  <c r="J28" i="15"/>
  <c r="J26" i="15"/>
  <c r="J30" i="15"/>
  <c r="J31" i="15"/>
  <c r="J32" i="15"/>
  <c r="J33" i="15"/>
  <c r="J34" i="15"/>
  <c r="J35" i="15"/>
  <c r="J29" i="15"/>
  <c r="J37" i="15"/>
  <c r="J38" i="15"/>
  <c r="J39" i="15"/>
  <c r="J40" i="15"/>
  <c r="J41" i="15"/>
  <c r="J42" i="15"/>
  <c r="J36" i="15"/>
  <c r="J43" i="15"/>
  <c r="J44" i="15"/>
  <c r="J12" i="15"/>
  <c r="J23" i="17"/>
  <c r="K11" i="22"/>
  <c r="J11" i="22"/>
  <c r="D8" i="22"/>
  <c r="E4" i="22"/>
  <c r="K36" i="21"/>
  <c r="J36" i="21"/>
  <c r="K11" i="21"/>
  <c r="J11" i="21"/>
  <c r="D8" i="21"/>
  <c r="E4" i="21"/>
  <c r="K25" i="20"/>
  <c r="J25" i="20"/>
  <c r="K24" i="20"/>
  <c r="J24" i="20"/>
  <c r="K11" i="20"/>
  <c r="J11" i="20"/>
  <c r="D8" i="20"/>
  <c r="E4" i="20"/>
  <c r="K11" i="19"/>
  <c r="J11" i="19"/>
  <c r="D8" i="19"/>
  <c r="E4" i="19"/>
  <c r="K11" i="17"/>
  <c r="J11" i="17"/>
  <c r="D8" i="17"/>
  <c r="E4" i="17"/>
  <c r="N23" i="17"/>
  <c r="M23" i="17"/>
  <c r="K11" i="16"/>
  <c r="J11" i="16"/>
  <c r="D8" i="16"/>
  <c r="E4" i="16"/>
  <c r="K11" i="15"/>
  <c r="J11" i="15"/>
  <c r="D8" i="15"/>
  <c r="E4" i="15"/>
</calcChain>
</file>

<file path=xl/sharedStrings.xml><?xml version="1.0" encoding="utf-8"?>
<sst xmlns="http://schemas.openxmlformats.org/spreadsheetml/2006/main" count="2321" uniqueCount="921">
  <si>
    <t>Plan 1</t>
  </si>
  <si>
    <t>Intitulé</t>
  </si>
  <si>
    <t>Plan 2</t>
  </si>
  <si>
    <t>Plan 3</t>
  </si>
  <si>
    <t>Plan 4</t>
  </si>
  <si>
    <t>Plan 5</t>
  </si>
  <si>
    <t>Plan 6</t>
  </si>
  <si>
    <t>Plan 7</t>
  </si>
  <si>
    <t>Plan 8</t>
  </si>
  <si>
    <t>Plan 9</t>
  </si>
  <si>
    <t>Plan 10</t>
  </si>
  <si>
    <t>Plan 11</t>
  </si>
  <si>
    <t>Plan 12</t>
  </si>
  <si>
    <t>Plan 13</t>
  </si>
  <si>
    <t>Plan 14</t>
  </si>
  <si>
    <t>Plan 15</t>
  </si>
  <si>
    <t>Plan 16</t>
  </si>
  <si>
    <t>Compte</t>
  </si>
  <si>
    <t>Type de mouvement</t>
  </si>
  <si>
    <t>Plan</t>
  </si>
  <si>
    <t>Montant brut période 1</t>
  </si>
  <si>
    <t>Montant à déduire période 1</t>
  </si>
  <si>
    <t>Montant net période 1</t>
  </si>
  <si>
    <t>Montant brut période 2</t>
  </si>
  <si>
    <t>Montant à déduire période 2</t>
  </si>
  <si>
    <t>Montant net période 2</t>
  </si>
  <si>
    <t>Montant colonne calculée</t>
  </si>
  <si>
    <t>Etablissement</t>
  </si>
  <si>
    <t>Adresse 1</t>
  </si>
  <si>
    <t>Code Postal</t>
  </si>
  <si>
    <t>Ville</t>
  </si>
  <si>
    <t>SIRET</t>
  </si>
  <si>
    <t>Début période 1</t>
  </si>
  <si>
    <t>Fin période 1</t>
  </si>
  <si>
    <t>Début période 2</t>
  </si>
  <si>
    <t>Fin période 2</t>
  </si>
  <si>
    <t>Date de clôture</t>
  </si>
  <si>
    <t>Date de début d'exercice</t>
  </si>
  <si>
    <t>Date de fin d'exercice</t>
  </si>
  <si>
    <t>Etablissement :</t>
  </si>
  <si>
    <t>Adresse 1 :</t>
  </si>
  <si>
    <t>Code Postal :</t>
  </si>
  <si>
    <t>Ville :</t>
  </si>
  <si>
    <t>SIRET :</t>
  </si>
  <si>
    <t>Période 1 :</t>
  </si>
  <si>
    <t>Période 2 :</t>
  </si>
  <si>
    <t>Date de clôture :</t>
  </si>
  <si>
    <t>Exercice :</t>
  </si>
  <si>
    <t>Montant brut période 3</t>
  </si>
  <si>
    <t>Montant à déduire période 3</t>
  </si>
  <si>
    <t>Montant net période 3</t>
  </si>
  <si>
    <t>Début période 3</t>
  </si>
  <si>
    <t>Fin période 3</t>
  </si>
  <si>
    <t>Période 3 :</t>
  </si>
  <si>
    <t>(1)  Marque la casilla correspondiente según exprese las cifrasen unidades, miles o millones de euros. Todos los documentos que integran las cuantas anuales deben elaborarse en la misma unidad.
(2) Ejercicio al que van referidas las cuentas anuales.
(3) Ejercicio anterior.</t>
  </si>
  <si>
    <t>VI. deudas comerciales no corrientes</t>
  </si>
  <si>
    <t>ESB111700</t>
  </si>
  <si>
    <t>VI. Activos por impuesto diferido</t>
  </si>
  <si>
    <t>ESB111600</t>
  </si>
  <si>
    <t>6. Otras inversiones</t>
  </si>
  <si>
    <t>ESB111560</t>
  </si>
  <si>
    <t>5. Otros activos financieros</t>
  </si>
  <si>
    <t>ESB111550</t>
  </si>
  <si>
    <t>4. Derivados</t>
  </si>
  <si>
    <t>ESB111540</t>
  </si>
  <si>
    <t>3. Valores representativos de deudas</t>
  </si>
  <si>
    <t>2415,251,(2945),(297)</t>
  </si>
  <si>
    <t>ESB111530</t>
  </si>
  <si>
    <t>2. Créditos a terceros</t>
  </si>
  <si>
    <t>2425,252,253,254,(2955),(298)</t>
  </si>
  <si>
    <t>ESB111520</t>
  </si>
  <si>
    <t>1. Instrumentos de patrimonio</t>
  </si>
  <si>
    <t>2405,(2495),250,(259), (2935)</t>
  </si>
  <si>
    <t>ESB111510</t>
  </si>
  <si>
    <t>V. Inversiones financieras a largo plazo</t>
  </si>
  <si>
    <t>somme</t>
  </si>
  <si>
    <t>5. Otras inversiones</t>
  </si>
  <si>
    <t>?</t>
  </si>
  <si>
    <t>ESB111460</t>
  </si>
  <si>
    <t>-</t>
  </si>
  <si>
    <t>ESB111450</t>
  </si>
  <si>
    <t>ESB111440</t>
  </si>
  <si>
    <t>3. Valores representativos de deuda</t>
  </si>
  <si>
    <t>2413,2414,(2943),(2944)</t>
  </si>
  <si>
    <t>ESB111430</t>
  </si>
  <si>
    <t>2. Créditos a empresas</t>
  </si>
  <si>
    <t>2423,2424,(2953),(2954)</t>
  </si>
  <si>
    <t>ESB111420</t>
  </si>
  <si>
    <t>2403,2404,(2493),(2494),(2934)</t>
  </si>
  <si>
    <t>ESB111410</t>
  </si>
  <si>
    <t>IV. Inversiones en empresas del grupo y asociadas a largo plazo</t>
  </si>
  <si>
    <t>2. Construcciones</t>
  </si>
  <si>
    <t>221,(282),(2921)</t>
  </si>
  <si>
    <t>ESB111320</t>
  </si>
  <si>
    <t>1. Terrenos</t>
  </si>
  <si>
    <t>220,(2920)</t>
  </si>
  <si>
    <t>ESB111310</t>
  </si>
  <si>
    <t>III. Inversiones Inmobiliarias</t>
  </si>
  <si>
    <t>3. Inmovilizado en curso y anticipos</t>
  </si>
  <si>
    <t>ESB111230</t>
  </si>
  <si>
    <t>2. Instalaciones técnicas y otro inmovilizado material</t>
  </si>
  <si>
    <t>212,213,214,215,216,217,218,219, (2812), (2813),(2814),(2815),(2816),(2817),(2818),(2819),(2912), (2913),(2914),(2915),(2916),(2917),(2918),(2919)</t>
  </si>
  <si>
    <t>ESB111220</t>
  </si>
  <si>
    <t>1. Terrenos y Construcciones</t>
  </si>
  <si>
    <t>210, 211, (2811), (2910), (2911)</t>
  </si>
  <si>
    <t>ESB111210</t>
  </si>
  <si>
    <t>II. Inmovilizado Material</t>
  </si>
  <si>
    <t>8. Otro inmovilizado intangible</t>
  </si>
  <si>
    <t>205, 209, (2805), (2905)</t>
  </si>
  <si>
    <t>ESB111190</t>
  </si>
  <si>
    <t>7. Propriedad intelectual</t>
  </si>
  <si>
    <t>ESB111180</t>
  </si>
  <si>
    <t>6. Investigación</t>
  </si>
  <si>
    <t>200, (2800), (2900)</t>
  </si>
  <si>
    <t>ESB111160</t>
  </si>
  <si>
    <t>5. Aplicaciones Informáticas</t>
  </si>
  <si>
    <t>206, (2806), (2906)</t>
  </si>
  <si>
    <t>ESB111150</t>
  </si>
  <si>
    <t>4. Fondos de comercio</t>
  </si>
  <si>
    <t>204, (2804), (2904)</t>
  </si>
  <si>
    <t>ESB111140</t>
  </si>
  <si>
    <t>3. Patentes, licencias, marcas y similares</t>
  </si>
  <si>
    <t>203, (2803), (2903)</t>
  </si>
  <si>
    <t>ESB111130</t>
  </si>
  <si>
    <t>2. Concesiones</t>
  </si>
  <si>
    <t>202, (2802), (2902)</t>
  </si>
  <si>
    <t>ESB111120</t>
  </si>
  <si>
    <t>1. Desarrollo</t>
  </si>
  <si>
    <t>201, (2801), (2901)</t>
  </si>
  <si>
    <t>ESB111110</t>
  </si>
  <si>
    <t>I. Inmovilizado Intangible</t>
  </si>
  <si>
    <t>A) ACTIVO NO CORRIENTE</t>
  </si>
  <si>
    <t>NOTAS DE LA MEMORIA</t>
  </si>
  <si>
    <t>ACTIVO</t>
  </si>
  <si>
    <t>Nº de Cuentas
Plan General de contabilidad 2007</t>
  </si>
  <si>
    <t xml:space="preserve">  Espacio destinado para las firmas de los administradores</t>
  </si>
  <si>
    <t>DENOMINACIÓN SOCIAL:</t>
  </si>
  <si>
    <t>NIF:</t>
  </si>
  <si>
    <t>B1.1</t>
  </si>
  <si>
    <t>BALANCE DE SITUACIÓN NORMAL</t>
  </si>
  <si>
    <t>B1.2</t>
  </si>
  <si>
    <t>B) ACTIVO CORRIENTE</t>
  </si>
  <si>
    <t>ESB112100</t>
  </si>
  <si>
    <t>580,581,582,583,584,(599)</t>
  </si>
  <si>
    <t>I. Activos no corrientes mantenidos para la venta</t>
  </si>
  <si>
    <t>II. Existencias</t>
  </si>
  <si>
    <t>ESB112210</t>
  </si>
  <si>
    <t>30,(390)</t>
  </si>
  <si>
    <t>1. Comerciales</t>
  </si>
  <si>
    <t>31,32,(391),(392)</t>
  </si>
  <si>
    <t>2. Materias primas y otros aprovisionamientos</t>
  </si>
  <si>
    <t>ESB112221</t>
  </si>
  <si>
    <t xml:space="preserve">     a) Materias primas y otros aprovisionamientos a largo plazo</t>
  </si>
  <si>
    <t>ESB112222</t>
  </si>
  <si>
    <t xml:space="preserve">     b) Materias primas y otros aprovisionamientos a corto plazo</t>
  </si>
  <si>
    <t>33,34,(393),(394)</t>
  </si>
  <si>
    <t>3. Productos en curso</t>
  </si>
  <si>
    <t>ESB112231</t>
  </si>
  <si>
    <t xml:space="preserve">     a) De ciclo largo de producción</t>
  </si>
  <si>
    <t>ESB112232</t>
  </si>
  <si>
    <t xml:space="preserve">     b) De ciclo corto de producción</t>
  </si>
  <si>
    <t>35,(395)</t>
  </si>
  <si>
    <t>4. Productos terminados</t>
  </si>
  <si>
    <t>ESB112241</t>
  </si>
  <si>
    <t>ESB112242</t>
  </si>
  <si>
    <t>ESB112250</t>
  </si>
  <si>
    <t>36,(396)</t>
  </si>
  <si>
    <t>5. Subproductos, residuos y materiales recuperados</t>
  </si>
  <si>
    <t>ESB112260</t>
  </si>
  <si>
    <t>6. Anticipos a proveedores</t>
  </si>
  <si>
    <t>III. Deudores comerciales y otras cuentas a cobrar</t>
  </si>
  <si>
    <t>430,431,432,435,436,(437),(490), (4935)</t>
  </si>
  <si>
    <t>1. Clientes por ventas y prestaciones de servicios</t>
  </si>
  <si>
    <t>ESB112311</t>
  </si>
  <si>
    <t xml:space="preserve">     a) Clientes por ventas y prestaciones de servicios a largo plazo</t>
  </si>
  <si>
    <t>ESB112312</t>
  </si>
  <si>
    <t xml:space="preserve">     b) Clientes por ventas y prestaciones de servicios a corto plazo</t>
  </si>
  <si>
    <t>ESB112320</t>
  </si>
  <si>
    <t>433,434,(4933),(4934)</t>
  </si>
  <si>
    <t>2. Clientes empresas del grupo y asociadas</t>
  </si>
  <si>
    <t>ESB112330</t>
  </si>
  <si>
    <t>3. Deudores varios</t>
  </si>
  <si>
    <t>ESB112340</t>
  </si>
  <si>
    <t>4. Personal</t>
  </si>
  <si>
    <t>ESB112350</t>
  </si>
  <si>
    <t>5. Activos por impuesto corriente</t>
  </si>
  <si>
    <t>ESB112360</t>
  </si>
  <si>
    <t>4700,4708,471,472</t>
  </si>
  <si>
    <t>6. Otros créditos con las Administraciónes Públicas</t>
  </si>
  <si>
    <t>ESB112370</t>
  </si>
  <si>
    <t>7. Accionistas (socios) por desembolsos exigidos</t>
  </si>
  <si>
    <t>IV. Inversiones en empresas  del grupo y asociadas a corto plazo</t>
  </si>
  <si>
    <t>ESB112410</t>
  </si>
  <si>
    <t>5303,5304,(5393),(5394),(593)</t>
  </si>
  <si>
    <t>ESB112420</t>
  </si>
  <si>
    <t>5323,5324,5343,5344,(5953),(5954)</t>
  </si>
  <si>
    <t>ESB112430</t>
  </si>
  <si>
    <t>5313,5314, 5333,5334,(5943),(5944)</t>
  </si>
  <si>
    <t>ESB112440</t>
  </si>
  <si>
    <t>ESB112450</t>
  </si>
  <si>
    <t>5353,5354,5523,5524</t>
  </si>
  <si>
    <t>ESB112460</t>
  </si>
  <si>
    <t>(1) Ejercicio al que van referidas las cuentas anuales.
(2) Ejercicio anterior.</t>
  </si>
  <si>
    <t>B1.3</t>
  </si>
  <si>
    <t>V. Inversiones financieras a corto plazo</t>
  </si>
  <si>
    <t>ESB112510</t>
  </si>
  <si>
    <t>5305,540,(5395),(549)</t>
  </si>
  <si>
    <t>ESB112520</t>
  </si>
  <si>
    <t>5325,5345,542,543,547,(5955),(598),</t>
  </si>
  <si>
    <t>ESB112530</t>
  </si>
  <si>
    <t>5315,5335,541,546,(5945),(597)</t>
  </si>
  <si>
    <t>ESB112540</t>
  </si>
  <si>
    <t>ESB112550</t>
  </si>
  <si>
    <t>5355,545,548,551,5525,565,566</t>
  </si>
  <si>
    <t>ESB112560</t>
  </si>
  <si>
    <t>ESB112600</t>
  </si>
  <si>
    <t>VI. Periodificaciones a corto plazo</t>
  </si>
  <si>
    <t>VII. Efectivos y otros activos líquidos equivalentes</t>
  </si>
  <si>
    <t>ESB112710</t>
  </si>
  <si>
    <t>570,571,572,573,574,575</t>
  </si>
  <si>
    <t>1. Tesorería</t>
  </si>
  <si>
    <t>ESB112720</t>
  </si>
  <si>
    <t>2. Otros activos líquidos equivalentes</t>
  </si>
  <si>
    <t>TOTAL ACTIVO (A+B)</t>
  </si>
  <si>
    <t>1.Obligaciones y otros valores negociables</t>
  </si>
  <si>
    <t>177,178,179</t>
  </si>
  <si>
    <t>ESB231210</t>
  </si>
  <si>
    <t>II. Deudas a largo plazo</t>
  </si>
  <si>
    <t>4. Otras provisiones</t>
  </si>
  <si>
    <t>141,142,143,147</t>
  </si>
  <si>
    <t>ESB231140</t>
  </si>
  <si>
    <t xml:space="preserve">3. Provisiones por reestructuración </t>
  </si>
  <si>
    <t>ESB231130</t>
  </si>
  <si>
    <t>2. Actuaciones medioambientales</t>
  </si>
  <si>
    <t>ESB231120</t>
  </si>
  <si>
    <t>1. Obligaciones por prestaciones a largo plazo al personal</t>
  </si>
  <si>
    <t>ESB231110</t>
  </si>
  <si>
    <t>I. Provisiones a largo plazo</t>
  </si>
  <si>
    <t>B) PASIVO NO CORRIENTE</t>
  </si>
  <si>
    <t>A-3) Subvenciones, donaciones y legados recibidos</t>
  </si>
  <si>
    <t>130, 131, 132</t>
  </si>
  <si>
    <t>ESB223000</t>
  </si>
  <si>
    <t>V. Otros</t>
  </si>
  <si>
    <t>ESB222500</t>
  </si>
  <si>
    <t>IV. Diferencia de conversión</t>
  </si>
  <si>
    <t>ESB222400</t>
  </si>
  <si>
    <t>III. Activos no corrientes y pasivos vinculados, mantenidos para la venta</t>
  </si>
  <si>
    <t>ESB222300</t>
  </si>
  <si>
    <t xml:space="preserve">II. Operaciones de cobertura </t>
  </si>
  <si>
    <t>1340, 1341</t>
  </si>
  <si>
    <t>ESB222200</t>
  </si>
  <si>
    <t>I. Activos financieros disponibles para la venta</t>
  </si>
  <si>
    <t>ESB222100</t>
  </si>
  <si>
    <t>A-2) Ajustes por cambios de valor</t>
  </si>
  <si>
    <t>IX. Otros instrumentos de patrimonio neto</t>
  </si>
  <si>
    <t>ESB221900</t>
  </si>
  <si>
    <t>VIII. (Dividendo a cuenta)</t>
  </si>
  <si>
    <t>(557)</t>
  </si>
  <si>
    <t>ESB221800</t>
  </si>
  <si>
    <t>VII. Resultados del ejercicio</t>
  </si>
  <si>
    <t>ESB221700</t>
  </si>
  <si>
    <t>VI. Otras aportaciones de socios</t>
  </si>
  <si>
    <t>ESB221600</t>
  </si>
  <si>
    <t>2.(Resultados negativos de ejercicios anteriores)</t>
  </si>
  <si>
    <t>(121)</t>
  </si>
  <si>
    <t>ESB221520</t>
  </si>
  <si>
    <t>1. Remanente</t>
  </si>
  <si>
    <t>ESB221510</t>
  </si>
  <si>
    <t>V. Resultados de ejercicios anteriores</t>
  </si>
  <si>
    <t>IV. (Acciones y participaciones en patrimonio propias)</t>
  </si>
  <si>
    <t>(108), (109)</t>
  </si>
  <si>
    <t>ESB221400</t>
  </si>
  <si>
    <t>4. Reserva de capitalización</t>
  </si>
  <si>
    <t>ESB221350</t>
  </si>
  <si>
    <t>3. Reserva de revalorización</t>
  </si>
  <si>
    <t>ESB221330</t>
  </si>
  <si>
    <t>2. Otras reservas</t>
  </si>
  <si>
    <t>113,1140,1142,1143,1144,115,119</t>
  </si>
  <si>
    <t>ESB221320</t>
  </si>
  <si>
    <t>1. Legal y Estatutarias</t>
  </si>
  <si>
    <t>112, 1141</t>
  </si>
  <si>
    <t>ESB221310</t>
  </si>
  <si>
    <t>III. Reservas</t>
  </si>
  <si>
    <t>II. Prima de emisión</t>
  </si>
  <si>
    <t>ESB221200</t>
  </si>
  <si>
    <t>2. (Capital no exigido)</t>
  </si>
  <si>
    <t>(1030), (1040)</t>
  </si>
  <si>
    <t>ESB221120</t>
  </si>
  <si>
    <t>1. Capital Escriturado</t>
  </si>
  <si>
    <t>100, 101, 102</t>
  </si>
  <si>
    <t>ESB221110</t>
  </si>
  <si>
    <t>I. Capital</t>
  </si>
  <si>
    <t>A-1) Fondos propios</t>
  </si>
  <si>
    <t xml:space="preserve">A) PATRIMONIO NETO </t>
  </si>
  <si>
    <t>PATRIMONIO NETO Y PASIVO</t>
  </si>
  <si>
    <t>B2.1</t>
  </si>
  <si>
    <t>B2.2</t>
  </si>
  <si>
    <t>ESB231220</t>
  </si>
  <si>
    <t>1605,170,</t>
  </si>
  <si>
    <t>2. Deudas con entidades de crédito</t>
  </si>
  <si>
    <t>ESB231230</t>
  </si>
  <si>
    <t>3. Acreedores por arrendamiento financiero</t>
  </si>
  <si>
    <t>ESB231240</t>
  </si>
  <si>
    <t>ESB231250</t>
  </si>
  <si>
    <t>1615,1635,171,172,173,175,180,185,189</t>
  </si>
  <si>
    <t>5. Otros pasivos financieros</t>
  </si>
  <si>
    <t>ESB231300</t>
  </si>
  <si>
    <t>1603,1604,1613,1614,1623,1624,1633,1634</t>
  </si>
  <si>
    <t>III. Deudas con empresas del grupo y asociadas a largo plazo</t>
  </si>
  <si>
    <t>ESB231400</t>
  </si>
  <si>
    <t>IV. Pasivos por impuesto diferido</t>
  </si>
  <si>
    <t>ESB231500</t>
  </si>
  <si>
    <t>V. Periodificaciones a largo plazo</t>
  </si>
  <si>
    <t>ESB231600</t>
  </si>
  <si>
    <t>VI. Acreedores comerciales non corrientes</t>
  </si>
  <si>
    <t>ESB231700</t>
  </si>
  <si>
    <t>VII. Deuda con características especiales a largo plazo</t>
  </si>
  <si>
    <t>C) PASIVO CORRIENTE</t>
  </si>
  <si>
    <t>ESB232100</t>
  </si>
  <si>
    <t>585,586,587,588, 589</t>
  </si>
  <si>
    <t>I. Pasivos vinculados con activos no corrientes mantenidos para la venta</t>
  </si>
  <si>
    <t>ESB232200</t>
  </si>
  <si>
    <t>II. Provisiones a corto plazo</t>
  </si>
  <si>
    <t>ESB232210</t>
  </si>
  <si>
    <t>1. Provisiones por derechos de emisión de gases de efecto invernadero</t>
  </si>
  <si>
    <t>ESB232220</t>
  </si>
  <si>
    <t xml:space="preserve">2. Otras provisiones </t>
  </si>
  <si>
    <t>III. Deudas a corto plazo</t>
  </si>
  <si>
    <t>ESB232310</t>
  </si>
  <si>
    <t>500,501,505,506</t>
  </si>
  <si>
    <t>ESB232320</t>
  </si>
  <si>
    <t>5105,520,527</t>
  </si>
  <si>
    <t>ESB232330</t>
  </si>
  <si>
    <t>3. Acreedores por arrendamientos financieros</t>
  </si>
  <si>
    <t>ESB232340</t>
  </si>
  <si>
    <t>ESB232350</t>
  </si>
  <si>
    <t>(190),(192),194,509,5115,5135,5145,521,522,523, 525,526,528,551,5525,5530,5532,555,5565,5566,560,561,569</t>
  </si>
  <si>
    <t>ESB232400</t>
  </si>
  <si>
    <t>5103,5104,5113,5114,5123,5124,5133,5134,5143,5144,5523, 5524,5563,5564</t>
  </si>
  <si>
    <t>IV. Deudas con empresas del grupo y asociadas a corto plazo</t>
  </si>
  <si>
    <t>V. Acreedores comerciales y otras cuentas a pagar</t>
  </si>
  <si>
    <t>400,401,405,(406)</t>
  </si>
  <si>
    <t>1. Proveedores</t>
  </si>
  <si>
    <t>ESB232511</t>
  </si>
  <si>
    <t xml:space="preserve">     a) Proveedores a largo plazo</t>
  </si>
  <si>
    <t>ESB232512</t>
  </si>
  <si>
    <t xml:space="preserve">     b) Proveedores a corto plazo</t>
  </si>
  <si>
    <t>ESB232520</t>
  </si>
  <si>
    <t>403, 404</t>
  </si>
  <si>
    <t>2. Proveedores empresas del grupo y asociadas</t>
  </si>
  <si>
    <t>ESB232530</t>
  </si>
  <si>
    <t>3. Acreedores varios</t>
  </si>
  <si>
    <t>ESB232540</t>
  </si>
  <si>
    <t>465, 466</t>
  </si>
  <si>
    <t>4. Personal (remuneraciones pendientes de pago)</t>
  </si>
  <si>
    <t>ESB232550</t>
  </si>
  <si>
    <t>5. Pasivos por impuesto corriente</t>
  </si>
  <si>
    <t>ESB232560</t>
  </si>
  <si>
    <t>4750,4751,4758, 476,477</t>
  </si>
  <si>
    <t>6. Otras deudas con las Administraciones Públicas</t>
  </si>
  <si>
    <t>ESB232570</t>
  </si>
  <si>
    <t>7. Anticipo de clientes</t>
  </si>
  <si>
    <t>ESB232600</t>
  </si>
  <si>
    <t>485, 568</t>
  </si>
  <si>
    <t>ESB232700</t>
  </si>
  <si>
    <t>502, 507</t>
  </si>
  <si>
    <t>VII. Deuda con características especiales a corto plazo</t>
  </si>
  <si>
    <t>TOTAL PATRIMONIO NETO Y PASIVO (A + B + C)</t>
  </si>
  <si>
    <t>CUENTA DE PÉRDIDAS Y GANANCIAS NORMAL</t>
  </si>
  <si>
    <t>P1.1</t>
  </si>
  <si>
    <t>(DEBE) HABER</t>
  </si>
  <si>
    <t>A) OPERACIONES CONTINUADAS</t>
  </si>
  <si>
    <t>1. Importe neto de la cifra de negocios</t>
  </si>
  <si>
    <t>ESP140110</t>
  </si>
  <si>
    <t>700,701,702,703,704,(706),(708),(709)</t>
  </si>
  <si>
    <t>a) Ventas</t>
  </si>
  <si>
    <t>ESP140120</t>
  </si>
  <si>
    <t>b) Prestación de servicios</t>
  </si>
  <si>
    <t>ESP140130</t>
  </si>
  <si>
    <r>
      <t xml:space="preserve">c) Ingresos de carácter financiero de las sociedades </t>
    </r>
    <r>
      <rPr>
        <i/>
        <sz val="14"/>
        <rFont val="Calibri"/>
      </rPr>
      <t>holding</t>
    </r>
  </si>
  <si>
    <t>ESP140200</t>
  </si>
  <si>
    <t>(6930), 71*,7930</t>
  </si>
  <si>
    <t>2. Variación de existencias de productos terminados y en curso de fabricación</t>
  </si>
  <si>
    <t>ESP140300</t>
  </si>
  <si>
    <t>3. Trabajos realizados por la empresa para su activo</t>
  </si>
  <si>
    <t>4. Aprovisionamientos</t>
  </si>
  <si>
    <t>ESP140410</t>
  </si>
  <si>
    <t>(600), 6060, 6080, 6090, 610*</t>
  </si>
  <si>
    <t>a) Consumo de mercaderías</t>
  </si>
  <si>
    <t>ESP140420</t>
  </si>
  <si>
    <t>(601),(602),6061,6062,6081,6082,6091,6092,611*,612*</t>
  </si>
  <si>
    <t>b) Consumo de materias primas y otros materiales consumibles</t>
  </si>
  <si>
    <t>ESP140430</t>
  </si>
  <si>
    <t>(607)</t>
  </si>
  <si>
    <t>c) Trabajo realizado por otras empresas</t>
  </si>
  <si>
    <t>ESP140440</t>
  </si>
  <si>
    <t>(6931),(6932),(6933),7931,7932,7933</t>
  </si>
  <si>
    <t>d) Deterioro de mercaderías, materias primas y otros aprovisionamientos</t>
  </si>
  <si>
    <t>5. Otros ingresos de explotación</t>
  </si>
  <si>
    <t>ESP140510</t>
  </si>
  <si>
    <t>a) Ingresos accesorios y otros de gestión corriente</t>
  </si>
  <si>
    <t>ESP140520</t>
  </si>
  <si>
    <t>740, 747</t>
  </si>
  <si>
    <t>b) Subvenciones de explotación incorporadas al resultado del ejercicio</t>
  </si>
  <si>
    <t>6. Gastos de personal</t>
  </si>
  <si>
    <t>ESP140610</t>
  </si>
  <si>
    <t>(640),(641),(6450)</t>
  </si>
  <si>
    <t>a) Sueldos, salarios y asimilados</t>
  </si>
  <si>
    <t>ESP140620</t>
  </si>
  <si>
    <t>(642),(643),(649)</t>
  </si>
  <si>
    <t>b) Cargas sociales</t>
  </si>
  <si>
    <t>ESP140630</t>
  </si>
  <si>
    <t>(644),(6457),7950,7957</t>
  </si>
  <si>
    <t>c) Provisiones</t>
  </si>
  <si>
    <t>7. Otros gastos de explotación</t>
  </si>
  <si>
    <t>ESP140710</t>
  </si>
  <si>
    <t>(62)</t>
  </si>
  <si>
    <t>a) Servicios exteriores</t>
  </si>
  <si>
    <t>ESP140720</t>
  </si>
  <si>
    <t>(631),(634),636,639</t>
  </si>
  <si>
    <t>b) Tributos</t>
  </si>
  <si>
    <t>ESP140730</t>
  </si>
  <si>
    <t>(650),(694),(695),794,7954</t>
  </si>
  <si>
    <t>c) Pérdidas, deterioros y variación de provisiones por operaciones comerciales</t>
  </si>
  <si>
    <t>ESP140740</t>
  </si>
  <si>
    <t>(651),(659)</t>
  </si>
  <si>
    <t>d) Otros gastos de gestión corriente</t>
  </si>
  <si>
    <t>ESP140750</t>
  </si>
  <si>
    <t>e) Gastos por emisión de gases de efecto invernadero</t>
  </si>
  <si>
    <t>ESP140800</t>
  </si>
  <si>
    <t>(68)</t>
  </si>
  <si>
    <t>8. Amortización del inmovilizado</t>
  </si>
  <si>
    <t>ESP140900</t>
  </si>
  <si>
    <t>9. Imputación de subvenciones de inmovilizado financiero y otras</t>
  </si>
  <si>
    <t>ESP141000</t>
  </si>
  <si>
    <t>7951,7952,7955,7956</t>
  </si>
  <si>
    <t>10. Excesos de provisiones</t>
  </si>
  <si>
    <t>11. Deterioro y resultado por enajenaciones de inmovilizado</t>
  </si>
  <si>
    <t>ESP141110</t>
  </si>
  <si>
    <t>(690),(691),(692),790,791,792</t>
  </si>
  <si>
    <t>a) Deterioro y pérdidas</t>
  </si>
  <si>
    <t>ESP141120</t>
  </si>
  <si>
    <t>(670),(671),(672),770,771,772</t>
  </si>
  <si>
    <t>b) Resultados por enajenaciones y otras</t>
  </si>
  <si>
    <t>ESP141130</t>
  </si>
  <si>
    <t>ESP141200</t>
  </si>
  <si>
    <t>12. Diferencia negativa de combinaciones de negocio</t>
  </si>
  <si>
    <t>P1.2</t>
  </si>
  <si>
    <t>ESP141300</t>
  </si>
  <si>
    <t>(678), 778</t>
  </si>
  <si>
    <t>13. Otros resultados</t>
  </si>
  <si>
    <t>A.1) RESULTADO DE EXPLOTACIÓN (1+2+3+4+5+6+7+8+9+10+11+12+13)</t>
  </si>
  <si>
    <t>14. Ingresos financieros</t>
  </si>
  <si>
    <t>a) De participaciones en instrumentos de patrimonio</t>
  </si>
  <si>
    <t>ESP141411</t>
  </si>
  <si>
    <t>7600, 7601</t>
  </si>
  <si>
    <t xml:space="preserve">     a1) En empresas del grupo y asociadas</t>
  </si>
  <si>
    <t>ESP141412</t>
  </si>
  <si>
    <t xml:space="preserve">     a2) En terceros</t>
  </si>
  <si>
    <t>b) De valores negociables y otros instrumentos financieros</t>
  </si>
  <si>
    <t>ESP141421</t>
  </si>
  <si>
    <t>7610,7611,76200,76201,76210,76211</t>
  </si>
  <si>
    <t xml:space="preserve">     b1) De empresas del grupo y asociadas</t>
  </si>
  <si>
    <t>ESP141422</t>
  </si>
  <si>
    <t>7612,7613,76202,76203,76212,76213,767,769</t>
  </si>
  <si>
    <t xml:space="preserve">     b2) De terceros</t>
  </si>
  <si>
    <t>ESP141430</t>
  </si>
  <si>
    <t>746 (financiero)</t>
  </si>
  <si>
    <t>C) Inputación de subvenciones, donaciones y legados de carácter financiero</t>
  </si>
  <si>
    <t>15. Gastos financieros</t>
  </si>
  <si>
    <t>ESP141510</t>
  </si>
  <si>
    <t>(6610),(6611),(6615),(6616),(6620),(6621), (6640),(6641),(6650), (6651),(6654), (6655)</t>
  </si>
  <si>
    <t>a) Por deudas con empresas del grupo y asociadas</t>
  </si>
  <si>
    <t>ESP141520</t>
  </si>
  <si>
    <t>(6612),(6613),(6617),(6618),(6622), (6623),(6624) ,(6642),(6643),(6652), (6653),(6656),(6657),(669)</t>
  </si>
  <si>
    <t>b) Por deudas con terceros</t>
  </si>
  <si>
    <t>ESP141530</t>
  </si>
  <si>
    <t>(660)</t>
  </si>
  <si>
    <t>c) Por actualización de provisiones</t>
  </si>
  <si>
    <t>16. Variación de valor razonable en instrumentos financieros</t>
  </si>
  <si>
    <t>ESP141610</t>
  </si>
  <si>
    <t>(6630),(6631),(6633),7630,7631,7633</t>
  </si>
  <si>
    <t>a) Cartera de negociación y otros</t>
  </si>
  <si>
    <t>ESP141620</t>
  </si>
  <si>
    <t>(6632),7632</t>
  </si>
  <si>
    <t>b) Imputación al resultado del ejercicio por activos financieros disponibles para la venta</t>
  </si>
  <si>
    <t>ESP141700</t>
  </si>
  <si>
    <t>(668),768</t>
  </si>
  <si>
    <t>17. Diferencias de cambio</t>
  </si>
  <si>
    <t>18. Deterioro y resultado por enajenaciones de instrumentos financieros</t>
  </si>
  <si>
    <t>ESP141810</t>
  </si>
  <si>
    <t>(696),(697),(698),(699),796,797,798, 799</t>
  </si>
  <si>
    <t>a) Deterioros y pérdidas</t>
  </si>
  <si>
    <t>ESP141820</t>
  </si>
  <si>
    <t>(666),(667),(673),(675),766,773,775</t>
  </si>
  <si>
    <t>19. Otros ingresos y gastos de carácter financiero</t>
  </si>
  <si>
    <t>ESP142110</t>
  </si>
  <si>
    <t>a) Incorporación al activo de gastos financieros</t>
  </si>
  <si>
    <t>ESP142120</t>
  </si>
  <si>
    <t>b) Ingresos financieros derivados de convenios de acreedores</t>
  </si>
  <si>
    <t>ESP142130</t>
  </si>
  <si>
    <t>A.2) RESULTADO FINANCIERO (14+15+16+17+18+19)</t>
  </si>
  <si>
    <t>A.3) RESULTADO ANTES DE IMPUESTOS (A-1 + A-2)</t>
  </si>
  <si>
    <t>ESP141900</t>
  </si>
  <si>
    <t>(6300)*,6301*,(633),638</t>
  </si>
  <si>
    <t>20. Impuestos sobre beneficios</t>
  </si>
  <si>
    <t>A.4) RESULTADO DEL EJERCICIO PROCEDENTE DE OPERACIONES CONTINUADAS (A.3 + 20)</t>
  </si>
  <si>
    <t>B) OPERACIONES INTERRUMPIDAS</t>
  </si>
  <si>
    <t>ESP142000</t>
  </si>
  <si>
    <t>21. Resultado del ejercicio procedente de operaciones interrumpidas neto de impuestos</t>
  </si>
  <si>
    <t>A.5) RESULTADO DEL EJERCICIO (A.4 + 21)</t>
  </si>
  <si>
    <t>c) Deterioro y resultados por enajenaciones de inmovilizado de la sociedades holding</t>
  </si>
  <si>
    <t>c) Resto de ingresos y gastos</t>
  </si>
  <si>
    <t>ESPCG</t>
  </si>
  <si>
    <t>Plan général</t>
  </si>
  <si>
    <t>Plan détail</t>
  </si>
  <si>
    <t>C</t>
  </si>
  <si>
    <t>IND</t>
  </si>
  <si>
    <t>01/01/2016</t>
  </si>
  <si>
    <t>31/12/2016</t>
  </si>
  <si>
    <t>01/01/2015</t>
  </si>
  <si>
    <t>31/12/2015</t>
  </si>
  <si>
    <t>01/01/2017</t>
  </si>
  <si>
    <t>31/12/2017</t>
  </si>
  <si>
    <t>20600000</t>
  </si>
  <si>
    <t>Aplicaciones Informa</t>
  </si>
  <si>
    <t>28060000</t>
  </si>
  <si>
    <t>Amt. Acum. apli.inf.</t>
  </si>
  <si>
    <t>21200000</t>
  </si>
  <si>
    <t>Instalaciones técnic</t>
  </si>
  <si>
    <t>21300000</t>
  </si>
  <si>
    <t>Maquinaria</t>
  </si>
  <si>
    <t>21400000</t>
  </si>
  <si>
    <t>Utillaje</t>
  </si>
  <si>
    <t>21500000</t>
  </si>
  <si>
    <t>Otras instalaciones</t>
  </si>
  <si>
    <t>21600000</t>
  </si>
  <si>
    <t>Mobiliario</t>
  </si>
  <si>
    <t>21700000</t>
  </si>
  <si>
    <t>Equipos para proceso</t>
  </si>
  <si>
    <t>21800000</t>
  </si>
  <si>
    <t>Elementos de transpo</t>
  </si>
  <si>
    <t>21900000</t>
  </si>
  <si>
    <t>Otro inmovilizado ma</t>
  </si>
  <si>
    <t>28120000</t>
  </si>
  <si>
    <t>Amt. Acum.  instalac</t>
  </si>
  <si>
    <t>28130000</t>
  </si>
  <si>
    <t>Amt. Acum.  maquinar</t>
  </si>
  <si>
    <t>28140000</t>
  </si>
  <si>
    <t>Amt. Acum. utillaje</t>
  </si>
  <si>
    <t>28150000</t>
  </si>
  <si>
    <t>Amt. Acum.  otras in</t>
  </si>
  <si>
    <t>28160000</t>
  </si>
  <si>
    <t>Amt. Acum.  mobiliar</t>
  </si>
  <si>
    <t>28170000</t>
  </si>
  <si>
    <t>Amt. Acum.  equipos</t>
  </si>
  <si>
    <t>28180000</t>
  </si>
  <si>
    <t>Amt. Acum.  elemento</t>
  </si>
  <si>
    <t>28190000</t>
  </si>
  <si>
    <t>Amt. Acum.  otro inm</t>
  </si>
  <si>
    <t>23900000</t>
  </si>
  <si>
    <t>Anticipos para inmov</t>
  </si>
  <si>
    <t>26000000</t>
  </si>
  <si>
    <t>Fianzas constituidas</t>
  </si>
  <si>
    <t>30010000</t>
  </si>
  <si>
    <t>Mercaderías en almac</t>
  </si>
  <si>
    <t>43000000</t>
  </si>
  <si>
    <t>Clientes euros</t>
  </si>
  <si>
    <t>43090000</t>
  </si>
  <si>
    <t>Clientes facturas pe</t>
  </si>
  <si>
    <t>43099800</t>
  </si>
  <si>
    <t>Clientes cuenta comp</t>
  </si>
  <si>
    <t>43099900</t>
  </si>
  <si>
    <t>Clientes cuenta int</t>
  </si>
  <si>
    <t>43600000</t>
  </si>
  <si>
    <t>Clientes dudosos eur</t>
  </si>
  <si>
    <t>49000000</t>
  </si>
  <si>
    <t>Deterioro clientes</t>
  </si>
  <si>
    <t>47000000</t>
  </si>
  <si>
    <t>Hacienda Pública, de</t>
  </si>
  <si>
    <t>47200000</t>
  </si>
  <si>
    <t>Iva Soportado FPR</t>
  </si>
  <si>
    <t>48000000</t>
  </si>
  <si>
    <t>Gastos anticipados</t>
  </si>
  <si>
    <t>57011000</t>
  </si>
  <si>
    <t>Caja Headquarters, E</t>
  </si>
  <si>
    <t>57031000</t>
  </si>
  <si>
    <t>Caja Handling Madrid</t>
  </si>
  <si>
    <t>57032000</t>
  </si>
  <si>
    <t>Caja Handling Barcel</t>
  </si>
  <si>
    <t>57033000</t>
  </si>
  <si>
    <t>Caja Handling Palma,</t>
  </si>
  <si>
    <t>57035000</t>
  </si>
  <si>
    <t>Caja Handling Valenc</t>
  </si>
  <si>
    <t>57036000</t>
  </si>
  <si>
    <t>Caja Handling Ibiza,</t>
  </si>
  <si>
    <t>57039000</t>
  </si>
  <si>
    <t>Caja Handling Malaga</t>
  </si>
  <si>
    <t>57211000</t>
  </si>
  <si>
    <t>Banco Santander - 25</t>
  </si>
  <si>
    <t>57212000</t>
  </si>
  <si>
    <t>CaixaBank - 02000928</t>
  </si>
  <si>
    <t>10000000</t>
  </si>
  <si>
    <t>Capital social</t>
  </si>
  <si>
    <t>11000000</t>
  </si>
  <si>
    <t>Prima de emisión</t>
  </si>
  <si>
    <t>11200000</t>
  </si>
  <si>
    <t>Reserva legal</t>
  </si>
  <si>
    <t>11300000</t>
  </si>
  <si>
    <t>Reservas voluntarias</t>
  </si>
  <si>
    <t>12100000</t>
  </si>
  <si>
    <t>Resultados negativos</t>
  </si>
  <si>
    <t>16330100</t>
  </si>
  <si>
    <t>ACAH - Cuenta Corr.</t>
  </si>
  <si>
    <t>52071000</t>
  </si>
  <si>
    <t>Tarjetas de crédito</t>
  </si>
  <si>
    <t>52111000</t>
  </si>
  <si>
    <t>Deudas con Gestair</t>
  </si>
  <si>
    <t>40000000</t>
  </si>
  <si>
    <t>Proveedores - euros</t>
  </si>
  <si>
    <t>40070000</t>
  </si>
  <si>
    <t>Prov. pagos tarjeta</t>
  </si>
  <si>
    <t>40090000</t>
  </si>
  <si>
    <t>Proveedores facturas</t>
  </si>
  <si>
    <t>40091100</t>
  </si>
  <si>
    <t>Proveedores Suplidos</t>
  </si>
  <si>
    <t>40099900</t>
  </si>
  <si>
    <t>Proveedores cta int.</t>
  </si>
  <si>
    <t>40300000</t>
  </si>
  <si>
    <t>Proveedores Grupo -</t>
  </si>
  <si>
    <t>46500000</t>
  </si>
  <si>
    <t>Remuneraciones pendi</t>
  </si>
  <si>
    <t>46530000</t>
  </si>
  <si>
    <t>Embargos pendientes</t>
  </si>
  <si>
    <t>47520000</t>
  </si>
  <si>
    <t>H.P., acreedora por</t>
  </si>
  <si>
    <t>47511000</t>
  </si>
  <si>
    <t>HP ret. IRPF nominas</t>
  </si>
  <si>
    <t>47512000</t>
  </si>
  <si>
    <t>HP ret. IRPF profes.</t>
  </si>
  <si>
    <t>47513000</t>
  </si>
  <si>
    <t>HP ret. IRPF arrend.</t>
  </si>
  <si>
    <t>47600000</t>
  </si>
  <si>
    <t>Seguridad Social acr</t>
  </si>
  <si>
    <t>70011100</t>
  </si>
  <si>
    <t>Venta de combustible</t>
  </si>
  <si>
    <t>70021100</t>
  </si>
  <si>
    <t>Venta de mercancías</t>
  </si>
  <si>
    <t>70500000</t>
  </si>
  <si>
    <t>Facturación exenta</t>
  </si>
  <si>
    <t>70501000</t>
  </si>
  <si>
    <t>Facturación al 10%</t>
  </si>
  <si>
    <t>70502100</t>
  </si>
  <si>
    <t>Facturación al 21%</t>
  </si>
  <si>
    <t>70509900</t>
  </si>
  <si>
    <t>Contrapartida factur</t>
  </si>
  <si>
    <t>70511100</t>
  </si>
  <si>
    <t>Parking aviones</t>
  </si>
  <si>
    <t>70512100</t>
  </si>
  <si>
    <t>Asistencia al avión</t>
  </si>
  <si>
    <t>70512400</t>
  </si>
  <si>
    <t>70513100</t>
  </si>
  <si>
    <t>Servicios prestados</t>
  </si>
  <si>
    <t>70520100</t>
  </si>
  <si>
    <t>70530100</t>
  </si>
  <si>
    <t>Servicios aeroportua</t>
  </si>
  <si>
    <t>70530101</t>
  </si>
  <si>
    <t>Serv. aerop. - otras</t>
  </si>
  <si>
    <t>70540100</t>
  </si>
  <si>
    <t>Servicios operacion.</t>
  </si>
  <si>
    <t>70540200</t>
  </si>
  <si>
    <t>Servicios infraest.</t>
  </si>
  <si>
    <t>70540300</t>
  </si>
  <si>
    <t>Servicios Filtro</t>
  </si>
  <si>
    <t>70550100</t>
  </si>
  <si>
    <t>70551100</t>
  </si>
  <si>
    <t>70551410</t>
  </si>
  <si>
    <t>Ajustes tarifas flot</t>
  </si>
  <si>
    <t>70552100</t>
  </si>
  <si>
    <t>Transporte de person</t>
  </si>
  <si>
    <t>70572100</t>
  </si>
  <si>
    <t>Alquiler de espacios</t>
  </si>
  <si>
    <t>70573100</t>
  </si>
  <si>
    <t>Servicios de Adminis</t>
  </si>
  <si>
    <t>70574100</t>
  </si>
  <si>
    <t>60011000</t>
  </si>
  <si>
    <t>Compra combustible p</t>
  </si>
  <si>
    <t>60021000</t>
  </si>
  <si>
    <t>Compras para almacén</t>
  </si>
  <si>
    <t>61011000</t>
  </si>
  <si>
    <t>Var. ex. combustible</t>
  </si>
  <si>
    <t>61021000</t>
  </si>
  <si>
    <t>Var. ex. almacén</t>
  </si>
  <si>
    <t>60711000</t>
  </si>
  <si>
    <t>Costes Handling - te</t>
  </si>
  <si>
    <t>60711100</t>
  </si>
  <si>
    <t>Costes Handling - fl</t>
  </si>
  <si>
    <t>60711200</t>
  </si>
  <si>
    <t>Costes Pushback - te</t>
  </si>
  <si>
    <t>60711300</t>
  </si>
  <si>
    <t>Costes Pushback - fl</t>
  </si>
  <si>
    <t>60721000</t>
  </si>
  <si>
    <t>Serv. Catering - ter</t>
  </si>
  <si>
    <t>60721100</t>
  </si>
  <si>
    <t>Serv. Catering - flo</t>
  </si>
  <si>
    <t>60731000</t>
  </si>
  <si>
    <t>Tasas parking tercer</t>
  </si>
  <si>
    <t>60731100</t>
  </si>
  <si>
    <t>Tasas parking flota</t>
  </si>
  <si>
    <t>60731200</t>
  </si>
  <si>
    <t>Serv. aerop. - tarif</t>
  </si>
  <si>
    <t>60741000</t>
  </si>
  <si>
    <t>Pulidos aviones - te</t>
  </si>
  <si>
    <t>60741200</t>
  </si>
  <si>
    <t>Limpieza aviones - f</t>
  </si>
  <si>
    <t>60741300</t>
  </si>
  <si>
    <t>Limpieza aviones - t</t>
  </si>
  <si>
    <t>60741500</t>
  </si>
  <si>
    <t>Lavados aviones - te</t>
  </si>
  <si>
    <t>60741600</t>
  </si>
  <si>
    <t>Otros costes limpiez</t>
  </si>
  <si>
    <t>60741700</t>
  </si>
  <si>
    <t>60751000</t>
  </si>
  <si>
    <t>Costes prensa - terc</t>
  </si>
  <si>
    <t>60751100</t>
  </si>
  <si>
    <t>Costes prensa - flot</t>
  </si>
  <si>
    <t>60752000</t>
  </si>
  <si>
    <t>Gastos alojamiento -</t>
  </si>
  <si>
    <t>60752100</t>
  </si>
  <si>
    <t>Gastos transporte -</t>
  </si>
  <si>
    <t>60753000</t>
  </si>
  <si>
    <t>Costes aguas potable</t>
  </si>
  <si>
    <t>60753100</t>
  </si>
  <si>
    <t>60757000</t>
  </si>
  <si>
    <t>Otros serv. subcontr</t>
  </si>
  <si>
    <t>60757100</t>
  </si>
  <si>
    <t>60761000</t>
  </si>
  <si>
    <t>60771000</t>
  </si>
  <si>
    <t>Servicios de Segurid</t>
  </si>
  <si>
    <t>60771100</t>
  </si>
  <si>
    <t>Barajas Filtro Segur</t>
  </si>
  <si>
    <t>64011000</t>
  </si>
  <si>
    <t>Sueldos y Salarios</t>
  </si>
  <si>
    <t>64021000</t>
  </si>
  <si>
    <t>Retribuciones en esp</t>
  </si>
  <si>
    <t>64031000</t>
  </si>
  <si>
    <t>Tickets de comida</t>
  </si>
  <si>
    <t>64111000</t>
  </si>
  <si>
    <t>Indemnizaciones</t>
  </si>
  <si>
    <t>64211000</t>
  </si>
  <si>
    <t>Seguridad social car</t>
  </si>
  <si>
    <t>64911000</t>
  </si>
  <si>
    <t>Prevención y riesgos</t>
  </si>
  <si>
    <t>64921000</t>
  </si>
  <si>
    <t>Vestuarios - Uniform</t>
  </si>
  <si>
    <t>62111000</t>
  </si>
  <si>
    <t>Arrendamientos inmob</t>
  </si>
  <si>
    <t>62112000</t>
  </si>
  <si>
    <t>Gastos comunes</t>
  </si>
  <si>
    <t>62121000</t>
  </si>
  <si>
    <t>Alquiler material of</t>
  </si>
  <si>
    <t>62131000</t>
  </si>
  <si>
    <t>Alquiler de vehiculo</t>
  </si>
  <si>
    <t>62141000</t>
  </si>
  <si>
    <t>Alquiler de herramie</t>
  </si>
  <si>
    <t>62211000</t>
  </si>
  <si>
    <t>Reparacion y conserv</t>
  </si>
  <si>
    <t>62211100</t>
  </si>
  <si>
    <t>Servicios limpieza o</t>
  </si>
  <si>
    <t>62212000</t>
  </si>
  <si>
    <t>62213000</t>
  </si>
  <si>
    <t>62221000</t>
  </si>
  <si>
    <t>62222000</t>
  </si>
  <si>
    <t>Mantenimiento inform</t>
  </si>
  <si>
    <t>62231000</t>
  </si>
  <si>
    <t>62311000</t>
  </si>
  <si>
    <t>Asesoría juridica y</t>
  </si>
  <si>
    <t>62311300</t>
  </si>
  <si>
    <t>Asesoría laboral y f</t>
  </si>
  <si>
    <t>62321000</t>
  </si>
  <si>
    <t>Registros y notariad</t>
  </si>
  <si>
    <t>62351000</t>
  </si>
  <si>
    <t>Implementación image</t>
  </si>
  <si>
    <t>62361000</t>
  </si>
  <si>
    <t>Otros servicios prof</t>
  </si>
  <si>
    <t>62411000</t>
  </si>
  <si>
    <t>Transportes sobre co</t>
  </si>
  <si>
    <t>62421000</t>
  </si>
  <si>
    <t>Transportes administ</t>
  </si>
  <si>
    <t>62511000</t>
  </si>
  <si>
    <t>Seguros Oficinas y l</t>
  </si>
  <si>
    <t>62521000</t>
  </si>
  <si>
    <t>Seguros RC</t>
  </si>
  <si>
    <t>62531000</t>
  </si>
  <si>
    <t>Seguros de vehiculos</t>
  </si>
  <si>
    <t>62571000</t>
  </si>
  <si>
    <t>Otros seguros</t>
  </si>
  <si>
    <t>62611000</t>
  </si>
  <si>
    <t>Comisiones avales</t>
  </si>
  <si>
    <t>62611100</t>
  </si>
  <si>
    <t>Comisiones transfere</t>
  </si>
  <si>
    <t>62611200</t>
  </si>
  <si>
    <t>Comisiones tarjetas</t>
  </si>
  <si>
    <t>62611300</t>
  </si>
  <si>
    <t>Comisiones mantenimi</t>
  </si>
  <si>
    <t>62721000</t>
  </si>
  <si>
    <t>Acciones promocional</t>
  </si>
  <si>
    <t>62731000</t>
  </si>
  <si>
    <t>Regalos a clientes</t>
  </si>
  <si>
    <t>62741000</t>
  </si>
  <si>
    <t>Catalogos e impresos</t>
  </si>
  <si>
    <t>62771000</t>
  </si>
  <si>
    <t>Invitaciones</t>
  </si>
  <si>
    <t>62771100</t>
  </si>
  <si>
    <t>Reuniones</t>
  </si>
  <si>
    <t>62871000</t>
  </si>
  <si>
    <t>Suministros de agua</t>
  </si>
  <si>
    <t>62871100</t>
  </si>
  <si>
    <t>Suministros de elect</t>
  </si>
  <si>
    <t>62871200</t>
  </si>
  <si>
    <t>Suministros climatiz</t>
  </si>
  <si>
    <t>62872000</t>
  </si>
  <si>
    <t>Carburantes y lubric</t>
  </si>
  <si>
    <t>62901000</t>
  </si>
  <si>
    <t>Aprovisionamientos v</t>
  </si>
  <si>
    <t>62911000</t>
  </si>
  <si>
    <t>Pequeñas herramienta</t>
  </si>
  <si>
    <t>62912000</t>
  </si>
  <si>
    <t>Pequeño material de</t>
  </si>
  <si>
    <t>62921000</t>
  </si>
  <si>
    <t>Soporte informático</t>
  </si>
  <si>
    <t>62931000</t>
  </si>
  <si>
    <t>Documentacion</t>
  </si>
  <si>
    <t>62943000</t>
  </si>
  <si>
    <t>Gastos contratación</t>
  </si>
  <si>
    <t>62946000</t>
  </si>
  <si>
    <t>Otros soportes exter</t>
  </si>
  <si>
    <t>62947000</t>
  </si>
  <si>
    <t>Gastos repercutidos</t>
  </si>
  <si>
    <t>62951000</t>
  </si>
  <si>
    <t>Correo y mensajeros</t>
  </si>
  <si>
    <t>62961000</t>
  </si>
  <si>
    <t>Telefonia fija</t>
  </si>
  <si>
    <t>62961100</t>
  </si>
  <si>
    <t>Telefonia móvil</t>
  </si>
  <si>
    <t>62961200</t>
  </si>
  <si>
    <t>Telefonia datos e in</t>
  </si>
  <si>
    <t>62962100</t>
  </si>
  <si>
    <t>Licencias software E</t>
  </si>
  <si>
    <t>62971000</t>
  </si>
  <si>
    <t>Gastos de alojamient</t>
  </si>
  <si>
    <t>62971010</t>
  </si>
  <si>
    <t>Gastos de aloj. IVA</t>
  </si>
  <si>
    <t>62971100</t>
  </si>
  <si>
    <t>Dietas de viajes</t>
  </si>
  <si>
    <t>62971200</t>
  </si>
  <si>
    <t>Gastos desplazamient</t>
  </si>
  <si>
    <t>62971210</t>
  </si>
  <si>
    <t>Gastos desplaz. IVA</t>
  </si>
  <si>
    <t>62971300</t>
  </si>
  <si>
    <t>Gastos kilometraje</t>
  </si>
  <si>
    <t>62971410</t>
  </si>
  <si>
    <t>Coches alquiler IVA</t>
  </si>
  <si>
    <t>62971500</t>
  </si>
  <si>
    <t>Otros gastos de viaj</t>
  </si>
  <si>
    <t>62971510</t>
  </si>
  <si>
    <t>Ot. gastos viaje IVA</t>
  </si>
  <si>
    <t>62971600</t>
  </si>
  <si>
    <t>Dietas cursos de for</t>
  </si>
  <si>
    <t>62971610</t>
  </si>
  <si>
    <t>Dietas cursos fo IVA</t>
  </si>
  <si>
    <t>63111000</t>
  </si>
  <si>
    <t>Licencias y Tasas as</t>
  </si>
  <si>
    <t>63111010</t>
  </si>
  <si>
    <t>63111100</t>
  </si>
  <si>
    <t>Impuestos municipale</t>
  </si>
  <si>
    <t>63111200</t>
  </si>
  <si>
    <t>Recargos y sanciones</t>
  </si>
  <si>
    <t>63111300</t>
  </si>
  <si>
    <t>Otras tasas</t>
  </si>
  <si>
    <t>63111310</t>
  </si>
  <si>
    <t>63111400</t>
  </si>
  <si>
    <t>Tasas de circulación</t>
  </si>
  <si>
    <t>63121000</t>
  </si>
  <si>
    <t>Licencias y habilita</t>
  </si>
  <si>
    <t>69411000</t>
  </si>
  <si>
    <t>Perd.deter.dudosos</t>
  </si>
  <si>
    <t>65900000</t>
  </si>
  <si>
    <t>Otras perdidas de ge</t>
  </si>
  <si>
    <t>68060000</t>
  </si>
  <si>
    <t>Dot.Amort.Aplic.Info</t>
  </si>
  <si>
    <t>68120000</t>
  </si>
  <si>
    <t>Dot. Amort. Inst. Té</t>
  </si>
  <si>
    <t>68130000</t>
  </si>
  <si>
    <t>Dot. Amort. Maquinar</t>
  </si>
  <si>
    <t>68140000</t>
  </si>
  <si>
    <t>Dot. Amort. Utillaje</t>
  </si>
  <si>
    <t>68150000</t>
  </si>
  <si>
    <t>Dot. Amort. Otras in</t>
  </si>
  <si>
    <t>68160000</t>
  </si>
  <si>
    <t>Dot. Amort. Mobiliar</t>
  </si>
  <si>
    <t>68170000</t>
  </si>
  <si>
    <t>Dot. Amort. Eq. proc</t>
  </si>
  <si>
    <t>68180000</t>
  </si>
  <si>
    <t>Dot. Amort. Mat. tra</t>
  </si>
  <si>
    <t>68190000</t>
  </si>
  <si>
    <t>Dot. Amort. Otro inm</t>
  </si>
  <si>
    <t>67811000</t>
  </si>
  <si>
    <t>Gastos excepcionales</t>
  </si>
  <si>
    <t>76900000</t>
  </si>
  <si>
    <t>Otros ingresos finan</t>
  </si>
  <si>
    <t>66200000</t>
  </si>
  <si>
    <t>Intereses de deudas,</t>
  </si>
  <si>
    <t>66900000</t>
  </si>
  <si>
    <t>Otros gastos financi</t>
  </si>
  <si>
    <t>66800000</t>
  </si>
  <si>
    <t>Diferencias negativa</t>
  </si>
  <si>
    <t>63000000</t>
  </si>
  <si>
    <t>Impuesto corriente</t>
  </si>
  <si>
    <t>Qualiac</t>
  </si>
  <si>
    <t>B84427388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</si>
</sst>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€"/>
  </numFmts>
  <fonts count="4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</font>
    <font>
      <sz val="12"/>
      <name val="Calibri"/>
    </font>
    <font>
      <b/>
      <sz val="12"/>
      <name val="Calibri"/>
    </font>
    <font>
      <b/>
      <sz val="10"/>
      <name val="Calibri"/>
    </font>
    <font>
      <sz val="14"/>
      <name val="Calibri"/>
    </font>
    <font>
      <sz val="9"/>
      <name val="Calibri"/>
    </font>
    <font>
      <b/>
      <sz val="9"/>
      <name val="Calibri"/>
    </font>
    <font>
      <b/>
      <sz val="14"/>
      <name val="Calibri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11"/>
      <name val="Calibri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theme="3" tint="0.39997558519241921"/>
      <name val="Arial"/>
    </font>
    <font>
      <b/>
      <sz val="12"/>
      <name val="Arial"/>
      <family val="2"/>
    </font>
    <font>
      <b/>
      <sz val="12"/>
      <color indexed="9"/>
      <name val="Calibri"/>
    </font>
    <font>
      <sz val="14"/>
      <color theme="1"/>
      <name val="Calibri"/>
      <family val="2"/>
      <scheme val="minor"/>
    </font>
    <font>
      <b/>
      <sz val="12"/>
      <color theme="3" tint="0.39997558519241921"/>
      <name val="Calibri"/>
    </font>
    <font>
      <b/>
      <sz val="14"/>
      <color theme="1"/>
      <name val="Calibri"/>
      <scheme val="minor"/>
    </font>
    <font>
      <b/>
      <sz val="14"/>
      <color theme="3" tint="0.39997558519241921"/>
      <name val="Calibri"/>
      <scheme val="minor"/>
    </font>
    <font>
      <sz val="14"/>
      <color theme="3" tint="0.39997558519241921"/>
      <name val="Calibri"/>
      <scheme val="minor"/>
    </font>
    <font>
      <sz val="16"/>
      <name val="Calibri"/>
    </font>
    <font>
      <b/>
      <sz val="16"/>
      <name val="Calibri"/>
    </font>
    <font>
      <i/>
      <sz val="12"/>
      <name val="Calibri"/>
    </font>
    <font>
      <i/>
      <sz val="14"/>
      <name val="Calibri"/>
    </font>
    <font>
      <i/>
      <sz val="9"/>
      <name val="Calibri"/>
    </font>
    <font>
      <sz val="10"/>
      <color rgb="FFFF0000"/>
      <name val="Calibri"/>
    </font>
    <font>
      <sz val="14"/>
      <color rgb="FFFF0000"/>
      <name val="Calibri"/>
    </font>
    <font>
      <b/>
      <sz val="11"/>
      <name val="Arial"/>
    </font>
    <font>
      <sz val="10"/>
      <name val="Arial"/>
    </font>
    <font>
      <sz val="14"/>
      <name val="Arial"/>
    </font>
    <font>
      <sz val="9"/>
      <name val="Arial"/>
    </font>
    <font>
      <b/>
      <sz val="14"/>
      <color rgb="FFFF6600"/>
      <name val="Calibri"/>
    </font>
    <font>
      <b/>
      <sz val="14"/>
      <color theme="3" tint="0.39997558519241921"/>
      <name val="Calibri"/>
    </font>
    <font>
      <b/>
      <i/>
      <sz val="12"/>
      <name val="Calibri"/>
    </font>
    <font>
      <b/>
      <sz val="9"/>
      <color theme="3" tint="0.39997558519241921"/>
      <name val="Calibri"/>
    </font>
    <font>
      <sz val="10"/>
      <color theme="1"/>
      <name val="Calibri"/>
      <scheme val="minor"/>
    </font>
    <font>
      <sz val="9"/>
      <color theme="1"/>
      <name val="Calibri"/>
    </font>
    <font>
      <b/>
      <sz val="12"/>
      <color theme="0"/>
      <name val="Calibri"/>
    </font>
    <font>
      <sz val="14"/>
      <color theme="0"/>
      <name val="Calibri"/>
    </font>
    <font>
      <b/>
      <sz val="12"/>
      <color theme="1"/>
      <name val="Calibri"/>
      <family val="2"/>
      <scheme val="minor"/>
    </font>
    <font>
      <b/>
      <sz val="11"/>
      <name val="Calibri"/>
      <scheme val="minor"/>
    </font>
    <font>
      <sz val="11"/>
      <color rgb="FFFFFFFF"/>
      <name val="Calibri"/>
      <family val="2"/>
      <scheme val="minor"/>
    </font>
    <font>
      <i/>
      <sz val="10"/>
      <name val="Calibri"/>
    </font>
    <font>
      <i/>
      <sz val="12"/>
      <color theme="1"/>
      <name val="Calibri"/>
      <scheme val="minor"/>
    </font>
    <font>
      <sz val="12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3F4CF"/>
        <bgColor indexed="64"/>
      </patternFill>
    </fill>
    <fill>
      <patternFill patternType="solid">
        <fgColor rgb="FFB8CCE4"/>
        <bgColor rgb="FF000000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11" fillId="0" borderId="0"/>
    <xf numFmtId="0" fontId="12" fillId="0" borderId="0"/>
    <xf numFmtId="0" fontId="1" fillId="0" borderId="0"/>
    <xf numFmtId="0" fontId="2" fillId="0" borderId="0"/>
  </cellStyleXfs>
  <cellXfs count="385">
    <xf numFmtId="0" fontId="0" fillId="0" borderId="0" xfId="0"/>
    <xf numFmtId="2" fontId="0" fillId="0" borderId="0" xfId="0" applyNumberFormat="1"/>
    <xf numFmtId="0" fontId="0" fillId="0" borderId="0" xfId="0" applyNumberFormat="1"/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wrapText="1"/>
    </xf>
    <xf numFmtId="0" fontId="3" fillId="3" borderId="0" xfId="1" applyFont="1" applyFill="1" applyAlignment="1">
      <alignment horizontal="center"/>
    </xf>
    <xf numFmtId="0" fontId="4" fillId="3" borderId="0" xfId="1" applyFont="1" applyFill="1" applyProtection="1">
      <protection hidden="1"/>
    </xf>
    <xf numFmtId="0" fontId="3" fillId="4" borderId="0" xfId="1" applyFont="1" applyFill="1" applyAlignment="1">
      <alignment horizontal="center"/>
    </xf>
    <xf numFmtId="0" fontId="5" fillId="3" borderId="0" xfId="1" applyFont="1" applyFill="1" applyAlignment="1">
      <alignment horizontal="center"/>
    </xf>
    <xf numFmtId="0" fontId="6" fillId="3" borderId="0" xfId="1" applyFont="1" applyFill="1" applyAlignment="1">
      <alignment wrapText="1"/>
    </xf>
    <xf numFmtId="0" fontId="7" fillId="3" borderId="0" xfId="1" applyFont="1" applyFill="1" applyAlignment="1">
      <alignment wrapText="1"/>
    </xf>
    <xf numFmtId="0" fontId="7" fillId="3" borderId="0" xfId="1" applyFont="1" applyFill="1"/>
    <xf numFmtId="0" fontId="6" fillId="3" borderId="0" xfId="1" applyFont="1" applyFill="1"/>
    <xf numFmtId="0" fontId="3" fillId="3" borderId="0" xfId="1" applyFont="1" applyFill="1" applyProtection="1">
      <protection hidden="1"/>
    </xf>
    <xf numFmtId="0" fontId="9" fillId="0" borderId="11" xfId="2" applyFont="1" applyFill="1" applyBorder="1" applyAlignment="1">
      <alignment horizontal="center"/>
    </xf>
    <xf numFmtId="4" fontId="10" fillId="3" borderId="12" xfId="2" applyNumberFormat="1" applyFont="1" applyFill="1" applyBorder="1" applyAlignment="1">
      <alignment horizontal="right" indent="1"/>
    </xf>
    <xf numFmtId="0" fontId="10" fillId="3" borderId="12" xfId="2" applyFont="1" applyFill="1" applyBorder="1" applyAlignment="1">
      <alignment horizontal="center"/>
    </xf>
    <xf numFmtId="0" fontId="5" fillId="3" borderId="12" xfId="2" applyFont="1" applyFill="1" applyBorder="1" applyAlignment="1">
      <alignment horizontal="center"/>
    </xf>
    <xf numFmtId="0" fontId="9" fillId="3" borderId="11" xfId="1" applyFont="1" applyFill="1" applyBorder="1" applyAlignment="1" applyProtection="1">
      <alignment horizontal="center" wrapText="1"/>
      <protection hidden="1"/>
    </xf>
    <xf numFmtId="0" fontId="3" fillId="5" borderId="0" xfId="3" applyFont="1" applyFill="1" applyAlignment="1">
      <alignment horizontal="center"/>
    </xf>
    <xf numFmtId="0" fontId="6" fillId="3" borderId="0" xfId="3" applyFont="1" applyFill="1" applyAlignment="1">
      <alignment horizontal="center"/>
    </xf>
    <xf numFmtId="4" fontId="7" fillId="6" borderId="12" xfId="1" applyNumberFormat="1" applyFont="1" applyFill="1" applyBorder="1" applyAlignment="1">
      <alignment horizontal="right" indent="1"/>
    </xf>
    <xf numFmtId="0" fontId="7" fillId="3" borderId="12" xfId="4" quotePrefix="1" applyNumberFormat="1" applyFont="1" applyFill="1" applyBorder="1" applyAlignment="1" applyProtection="1">
      <alignment horizontal="center"/>
      <protection locked="0"/>
    </xf>
    <xf numFmtId="0" fontId="5" fillId="3" borderId="12" xfId="4" quotePrefix="1" applyNumberFormat="1" applyFont="1" applyFill="1" applyBorder="1" applyAlignment="1" applyProtection="1">
      <alignment horizontal="center"/>
      <protection locked="0"/>
    </xf>
    <xf numFmtId="0" fontId="8" fillId="3" borderId="11" xfId="1" applyFont="1" applyFill="1" applyBorder="1" applyAlignment="1" applyProtection="1">
      <alignment horizontal="center" wrapText="1"/>
      <protection hidden="1"/>
    </xf>
    <xf numFmtId="0" fontId="3" fillId="3" borderId="0" xfId="3" applyFont="1" applyFill="1" applyAlignment="1">
      <alignment horizontal="center"/>
    </xf>
    <xf numFmtId="0" fontId="14" fillId="3" borderId="0" xfId="1" applyFont="1" applyFill="1" applyProtection="1">
      <protection hidden="1"/>
    </xf>
    <xf numFmtId="0" fontId="13" fillId="7" borderId="0" xfId="2" applyFont="1" applyFill="1" applyBorder="1" applyAlignment="1">
      <alignment horizontal="center"/>
    </xf>
    <xf numFmtId="0" fontId="5" fillId="3" borderId="12" xfId="2" applyNumberFormat="1" applyFont="1" applyFill="1" applyBorder="1" applyAlignment="1">
      <alignment horizontal="center"/>
    </xf>
    <xf numFmtId="0" fontId="2" fillId="3" borderId="0" xfId="1" applyFont="1" applyFill="1" applyProtection="1">
      <protection hidden="1"/>
    </xf>
    <xf numFmtId="0" fontId="16" fillId="4" borderId="12" xfId="1" applyFont="1" applyFill="1" applyBorder="1" applyAlignment="1" applyProtection="1">
      <alignment horizontal="center"/>
      <protection hidden="1"/>
    </xf>
    <xf numFmtId="0" fontId="13" fillId="4" borderId="12" xfId="1" applyFont="1" applyFill="1" applyBorder="1" applyAlignment="1" applyProtection="1">
      <alignment horizontal="center" vertical="center" wrapText="1"/>
      <protection hidden="1"/>
    </xf>
    <xf numFmtId="0" fontId="17" fillId="4" borderId="12" xfId="1" applyFont="1" applyFill="1" applyBorder="1" applyAlignment="1" applyProtection="1">
      <alignment horizontal="center"/>
      <protection hidden="1"/>
    </xf>
    <xf numFmtId="0" fontId="18" fillId="9" borderId="18" xfId="1" applyFont="1" applyFill="1" applyBorder="1" applyAlignment="1" applyProtection="1">
      <alignment horizontal="center" vertical="center" wrapText="1"/>
      <protection hidden="1"/>
    </xf>
    <xf numFmtId="0" fontId="2" fillId="4" borderId="0" xfId="1" applyFont="1" applyFill="1" applyAlignment="1" applyProtection="1">
      <alignment horizontal="center"/>
      <protection hidden="1"/>
    </xf>
    <xf numFmtId="0" fontId="19" fillId="3" borderId="8" xfId="1" applyFont="1" applyFill="1" applyBorder="1" applyProtection="1">
      <protection hidden="1"/>
    </xf>
    <xf numFmtId="0" fontId="19" fillId="3" borderId="9" xfId="1" applyFont="1" applyFill="1" applyBorder="1" applyProtection="1">
      <protection hidden="1"/>
    </xf>
    <xf numFmtId="0" fontId="19" fillId="3" borderId="9" xfId="1" applyFont="1" applyFill="1" applyBorder="1" applyAlignment="1" applyProtection="1">
      <alignment horizontal="center"/>
      <protection hidden="1"/>
    </xf>
    <xf numFmtId="0" fontId="1" fillId="3" borderId="0" xfId="1" applyFont="1" applyFill="1" applyBorder="1" applyAlignment="1" applyProtection="1">
      <alignment horizontal="left" vertical="center"/>
      <protection hidden="1"/>
    </xf>
    <xf numFmtId="0" fontId="19" fillId="3" borderId="10" xfId="1" applyFont="1" applyFill="1" applyBorder="1" applyProtection="1">
      <protection hidden="1"/>
    </xf>
    <xf numFmtId="0" fontId="20" fillId="3" borderId="0" xfId="1" applyFont="1" applyFill="1" applyProtection="1">
      <protection hidden="1"/>
    </xf>
    <xf numFmtId="0" fontId="3" fillId="4" borderId="0" xfId="3" applyFont="1" applyFill="1" applyAlignment="1">
      <alignment horizontal="center"/>
    </xf>
    <xf numFmtId="0" fontId="19" fillId="3" borderId="19" xfId="1" applyFont="1" applyFill="1" applyBorder="1" applyProtection="1">
      <protection hidden="1"/>
    </xf>
    <xf numFmtId="0" fontId="19" fillId="3" borderId="0" xfId="1" applyFont="1" applyFill="1" applyBorder="1" applyProtection="1">
      <protection hidden="1"/>
    </xf>
    <xf numFmtId="0" fontId="19" fillId="3" borderId="0" xfId="1" applyFont="1" applyFill="1" applyBorder="1" applyAlignment="1" applyProtection="1">
      <alignment horizontal="center"/>
      <protection hidden="1"/>
    </xf>
    <xf numFmtId="0" fontId="19" fillId="3" borderId="0" xfId="1" applyFont="1" applyFill="1" applyBorder="1" applyAlignment="1" applyProtection="1">
      <alignment horizontal="left"/>
      <protection hidden="1"/>
    </xf>
    <xf numFmtId="0" fontId="21" fillId="3" borderId="19" xfId="1" applyFont="1" applyFill="1" applyBorder="1" applyProtection="1">
      <protection hidden="1"/>
    </xf>
    <xf numFmtId="0" fontId="21" fillId="3" borderId="0" xfId="1" applyFont="1" applyFill="1" applyBorder="1" applyProtection="1">
      <protection hidden="1"/>
    </xf>
    <xf numFmtId="0" fontId="21" fillId="3" borderId="20" xfId="1" applyFont="1" applyFill="1" applyBorder="1" applyProtection="1">
      <protection hidden="1"/>
    </xf>
    <xf numFmtId="0" fontId="19" fillId="3" borderId="20" xfId="1" applyFont="1" applyFill="1" applyBorder="1" applyProtection="1">
      <protection hidden="1"/>
    </xf>
    <xf numFmtId="0" fontId="22" fillId="3" borderId="20" xfId="1" applyFont="1" applyFill="1" applyBorder="1" applyAlignment="1" applyProtection="1">
      <alignment horizontal="left" indent="1"/>
      <protection hidden="1"/>
    </xf>
    <xf numFmtId="0" fontId="19" fillId="3" borderId="20" xfId="1" applyFont="1" applyFill="1" applyBorder="1" applyAlignment="1" applyProtection="1">
      <alignment horizontal="left" indent="1"/>
      <protection hidden="1"/>
    </xf>
    <xf numFmtId="0" fontId="19" fillId="3" borderId="19" xfId="1" applyFont="1" applyFill="1" applyBorder="1" applyAlignment="1" applyProtection="1">
      <alignment vertical="center"/>
      <protection hidden="1"/>
    </xf>
    <xf numFmtId="0" fontId="19" fillId="3" borderId="0" xfId="1" applyFont="1" applyFill="1" applyBorder="1" applyAlignment="1" applyProtection="1">
      <alignment vertical="center"/>
      <protection hidden="1"/>
    </xf>
    <xf numFmtId="0" fontId="19" fillId="3" borderId="0" xfId="1" applyFont="1" applyFill="1" applyBorder="1" applyAlignment="1" applyProtection="1">
      <alignment horizontal="center" vertical="center"/>
      <protection hidden="1"/>
    </xf>
    <xf numFmtId="0" fontId="19" fillId="3" borderId="20" xfId="1" applyFont="1" applyFill="1" applyBorder="1" applyAlignment="1" applyProtection="1">
      <alignment vertical="center"/>
      <protection hidden="1"/>
    </xf>
    <xf numFmtId="0" fontId="19" fillId="3" borderId="19" xfId="1" applyFont="1" applyFill="1" applyBorder="1" applyAlignment="1" applyProtection="1">
      <alignment horizontal="center" vertical="center"/>
      <protection hidden="1"/>
    </xf>
    <xf numFmtId="0" fontId="19" fillId="3" borderId="21" xfId="1" applyFont="1" applyFill="1" applyBorder="1" applyAlignment="1" applyProtection="1">
      <alignment horizontal="center" vertical="center"/>
      <protection hidden="1"/>
    </xf>
    <xf numFmtId="0" fontId="21" fillId="3" borderId="20" xfId="1" applyFont="1" applyFill="1" applyBorder="1" applyAlignment="1" applyProtection="1">
      <alignment vertical="center"/>
      <protection hidden="1"/>
    </xf>
    <xf numFmtId="0" fontId="19" fillId="3" borderId="22" xfId="1" applyFont="1" applyFill="1" applyBorder="1" applyAlignment="1" applyProtection="1">
      <alignment vertical="center"/>
      <protection hidden="1"/>
    </xf>
    <xf numFmtId="0" fontId="19" fillId="3" borderId="21" xfId="1" applyFont="1" applyFill="1" applyBorder="1" applyAlignment="1" applyProtection="1">
      <alignment vertical="center"/>
      <protection hidden="1"/>
    </xf>
    <xf numFmtId="0" fontId="23" fillId="3" borderId="22" xfId="1" applyFont="1" applyFill="1" applyBorder="1" applyAlignment="1" applyProtection="1">
      <alignment horizontal="center" vertical="center"/>
      <protection hidden="1"/>
    </xf>
    <xf numFmtId="0" fontId="22" fillId="3" borderId="12" xfId="1" applyFont="1" applyFill="1" applyBorder="1" applyAlignment="1" applyProtection="1">
      <alignment horizontal="center" vertical="center"/>
      <protection hidden="1"/>
    </xf>
    <xf numFmtId="0" fontId="21" fillId="3" borderId="23" xfId="1" applyFont="1" applyFill="1" applyBorder="1" applyAlignment="1" applyProtection="1">
      <alignment horizontal="left" vertical="center" indent="1"/>
      <protection hidden="1"/>
    </xf>
    <xf numFmtId="0" fontId="24" fillId="3" borderId="0" xfId="1" applyFont="1" applyFill="1" applyAlignment="1">
      <alignment vertical="center"/>
    </xf>
    <xf numFmtId="0" fontId="25" fillId="3" borderId="0" xfId="1" applyFont="1" applyFill="1" applyAlignment="1" applyProtection="1">
      <alignment horizontal="right" vertical="center"/>
      <protection hidden="1"/>
    </xf>
    <xf numFmtId="0" fontId="25" fillId="3" borderId="0" xfId="1" applyFont="1" applyFill="1" applyAlignment="1" applyProtection="1">
      <alignment vertical="center" wrapText="1"/>
      <protection hidden="1"/>
    </xf>
    <xf numFmtId="0" fontId="24" fillId="4" borderId="0" xfId="1" applyFont="1" applyFill="1" applyAlignment="1">
      <alignment horizontal="center" vertical="center"/>
    </xf>
    <xf numFmtId="0" fontId="3" fillId="3" borderId="0" xfId="5" applyFont="1" applyFill="1"/>
    <xf numFmtId="0" fontId="20" fillId="3" borderId="0" xfId="5" applyFont="1" applyFill="1" applyProtection="1">
      <protection hidden="1"/>
    </xf>
    <xf numFmtId="0" fontId="3" fillId="3" borderId="0" xfId="5" applyFont="1" applyFill="1" applyAlignment="1">
      <alignment horizontal="center"/>
    </xf>
    <xf numFmtId="0" fontId="3" fillId="3" borderId="0" xfId="5" applyFont="1" applyFill="1" applyAlignment="1">
      <alignment wrapText="1"/>
    </xf>
    <xf numFmtId="0" fontId="24" fillId="4" borderId="0" xfId="5" applyFont="1" applyFill="1" applyAlignment="1">
      <alignment horizontal="center" vertical="center"/>
    </xf>
    <xf numFmtId="0" fontId="24" fillId="3" borderId="0" xfId="5" applyFont="1" applyFill="1" applyAlignment="1">
      <alignment vertical="center"/>
    </xf>
    <xf numFmtId="0" fontId="25" fillId="3" borderId="0" xfId="5" applyFont="1" applyFill="1" applyAlignment="1" applyProtection="1">
      <alignment vertical="center" wrapText="1"/>
      <protection hidden="1"/>
    </xf>
    <xf numFmtId="0" fontId="25" fillId="3" borderId="0" xfId="5" applyFont="1" applyFill="1" applyAlignment="1" applyProtection="1">
      <alignment horizontal="right" vertical="center"/>
      <protection hidden="1"/>
    </xf>
    <xf numFmtId="0" fontId="21" fillId="3" borderId="23" xfId="5" applyFont="1" applyFill="1" applyBorder="1" applyAlignment="1" applyProtection="1">
      <alignment horizontal="left" vertical="center" indent="1"/>
      <protection hidden="1"/>
    </xf>
    <xf numFmtId="0" fontId="22" fillId="3" borderId="12" xfId="5" applyFont="1" applyFill="1" applyBorder="1" applyAlignment="1" applyProtection="1">
      <alignment horizontal="center" vertical="center"/>
      <protection hidden="1"/>
    </xf>
    <xf numFmtId="0" fontId="23" fillId="3" borderId="22" xfId="5" applyFont="1" applyFill="1" applyBorder="1" applyAlignment="1" applyProtection="1">
      <alignment horizontal="center" vertical="center"/>
      <protection hidden="1"/>
    </xf>
    <xf numFmtId="0" fontId="19" fillId="3" borderId="21" xfId="5" applyFont="1" applyFill="1" applyBorder="1" applyAlignment="1" applyProtection="1">
      <alignment vertical="center"/>
      <protection hidden="1"/>
    </xf>
    <xf numFmtId="0" fontId="19" fillId="3" borderId="21" xfId="5" applyFont="1" applyFill="1" applyBorder="1" applyAlignment="1" applyProtection="1">
      <alignment horizontal="center" vertical="center"/>
      <protection hidden="1"/>
    </xf>
    <xf numFmtId="0" fontId="19" fillId="3" borderId="22" xfId="5" applyFont="1" applyFill="1" applyBorder="1" applyAlignment="1" applyProtection="1">
      <alignment vertical="center"/>
      <protection hidden="1"/>
    </xf>
    <xf numFmtId="0" fontId="21" fillId="3" borderId="20" xfId="5" applyFont="1" applyFill="1" applyBorder="1" applyAlignment="1" applyProtection="1">
      <alignment vertical="center"/>
      <protection hidden="1"/>
    </xf>
    <xf numFmtId="0" fontId="19" fillId="3" borderId="19" xfId="5" applyFont="1" applyFill="1" applyBorder="1" applyAlignment="1" applyProtection="1">
      <alignment horizontal="center" vertical="center"/>
      <protection hidden="1"/>
    </xf>
    <xf numFmtId="0" fontId="19" fillId="3" borderId="20" xfId="5" applyFont="1" applyFill="1" applyBorder="1" applyAlignment="1" applyProtection="1">
      <alignment vertical="center"/>
      <protection hidden="1"/>
    </xf>
    <xf numFmtId="0" fontId="19" fillId="3" borderId="0" xfId="5" applyFont="1" applyFill="1" applyBorder="1" applyAlignment="1" applyProtection="1">
      <alignment horizontal="center" vertical="center"/>
      <protection hidden="1"/>
    </xf>
    <xf numFmtId="0" fontId="19" fillId="3" borderId="0" xfId="5" applyFont="1" applyFill="1" applyBorder="1" applyAlignment="1" applyProtection="1">
      <alignment vertical="center"/>
      <protection hidden="1"/>
    </xf>
    <xf numFmtId="0" fontId="19" fillId="3" borderId="19" xfId="5" applyFont="1" applyFill="1" applyBorder="1" applyAlignment="1" applyProtection="1">
      <alignment vertical="center"/>
      <protection hidden="1"/>
    </xf>
    <xf numFmtId="0" fontId="19" fillId="3" borderId="20" xfId="5" applyFont="1" applyFill="1" applyBorder="1" applyAlignment="1" applyProtection="1">
      <alignment horizontal="left" indent="1"/>
      <protection hidden="1"/>
    </xf>
    <xf numFmtId="0" fontId="19" fillId="3" borderId="0" xfId="5" applyFont="1" applyFill="1" applyBorder="1" applyProtection="1">
      <protection hidden="1"/>
    </xf>
    <xf numFmtId="0" fontId="19" fillId="3" borderId="19" xfId="5" applyFont="1" applyFill="1" applyBorder="1" applyProtection="1">
      <protection hidden="1"/>
    </xf>
    <xf numFmtId="0" fontId="19" fillId="3" borderId="20" xfId="5" applyFont="1" applyFill="1" applyBorder="1" applyProtection="1">
      <protection hidden="1"/>
    </xf>
    <xf numFmtId="0" fontId="19" fillId="3" borderId="0" xfId="5" applyFont="1" applyFill="1" applyBorder="1" applyAlignment="1" applyProtection="1">
      <alignment horizontal="center"/>
      <protection hidden="1"/>
    </xf>
    <xf numFmtId="0" fontId="22" fillId="3" borderId="20" xfId="5" applyFont="1" applyFill="1" applyBorder="1" applyAlignment="1" applyProtection="1">
      <alignment horizontal="left" indent="1"/>
      <protection hidden="1"/>
    </xf>
    <xf numFmtId="0" fontId="21" fillId="3" borderId="0" xfId="5" applyFont="1" applyFill="1" applyBorder="1" applyProtection="1">
      <protection hidden="1"/>
    </xf>
    <xf numFmtId="0" fontId="21" fillId="3" borderId="19" xfId="5" applyFont="1" applyFill="1" applyBorder="1" applyProtection="1">
      <protection hidden="1"/>
    </xf>
    <xf numFmtId="0" fontId="21" fillId="3" borderId="20" xfId="5" applyFont="1" applyFill="1" applyBorder="1" applyProtection="1">
      <protection hidden="1"/>
    </xf>
    <xf numFmtId="0" fontId="19" fillId="3" borderId="0" xfId="5" applyFont="1" applyFill="1" applyBorder="1" applyAlignment="1" applyProtection="1">
      <alignment horizontal="left"/>
      <protection hidden="1"/>
    </xf>
    <xf numFmtId="0" fontId="19" fillId="3" borderId="10" xfId="5" applyFont="1" applyFill="1" applyBorder="1" applyProtection="1">
      <protection hidden="1"/>
    </xf>
    <xf numFmtId="0" fontId="19" fillId="3" borderId="9" xfId="5" applyFont="1" applyFill="1" applyBorder="1" applyProtection="1">
      <protection hidden="1"/>
    </xf>
    <xf numFmtId="0" fontId="19" fillId="3" borderId="8" xfId="5" applyFont="1" applyFill="1" applyBorder="1" applyProtection="1">
      <protection hidden="1"/>
    </xf>
    <xf numFmtId="0" fontId="1" fillId="3" borderId="0" xfId="5" applyFont="1" applyFill="1" applyBorder="1" applyAlignment="1" applyProtection="1">
      <alignment horizontal="left" vertical="center"/>
      <protection hidden="1"/>
    </xf>
    <xf numFmtId="0" fontId="19" fillId="3" borderId="9" xfId="5" applyFont="1" applyFill="1" applyBorder="1" applyAlignment="1" applyProtection="1">
      <alignment horizontal="center"/>
      <protection hidden="1"/>
    </xf>
    <xf numFmtId="0" fontId="2" fillId="4" borderId="0" xfId="5" applyFont="1" applyFill="1" applyAlignment="1" applyProtection="1">
      <alignment horizontal="center"/>
      <protection hidden="1"/>
    </xf>
    <xf numFmtId="0" fontId="14" fillId="3" borderId="0" xfId="5" applyFont="1" applyFill="1" applyProtection="1">
      <protection hidden="1"/>
    </xf>
    <xf numFmtId="0" fontId="18" fillId="9" borderId="18" xfId="5" applyFont="1" applyFill="1" applyBorder="1" applyAlignment="1" applyProtection="1">
      <alignment horizontal="center" vertical="center" wrapText="1"/>
      <protection hidden="1"/>
    </xf>
    <xf numFmtId="0" fontId="17" fillId="4" borderId="12" xfId="5" applyFont="1" applyFill="1" applyBorder="1" applyAlignment="1" applyProtection="1">
      <alignment horizontal="center"/>
      <protection hidden="1"/>
    </xf>
    <xf numFmtId="0" fontId="13" fillId="4" borderId="12" xfId="5" applyFont="1" applyFill="1" applyBorder="1" applyAlignment="1" applyProtection="1">
      <alignment horizontal="center" vertical="center" wrapText="1"/>
      <protection hidden="1"/>
    </xf>
    <xf numFmtId="0" fontId="16" fillId="4" borderId="12" xfId="5" applyFont="1" applyFill="1" applyBorder="1" applyAlignment="1" applyProtection="1">
      <alignment horizontal="center"/>
      <protection hidden="1"/>
    </xf>
    <xf numFmtId="0" fontId="2" fillId="3" borderId="0" xfId="5" applyFont="1" applyFill="1" applyProtection="1">
      <protection hidden="1"/>
    </xf>
    <xf numFmtId="0" fontId="13" fillId="7" borderId="0" xfId="6" applyFont="1" applyFill="1" applyBorder="1" applyAlignment="1">
      <alignment horizontal="center"/>
    </xf>
    <xf numFmtId="0" fontId="4" fillId="3" borderId="0" xfId="5" applyFont="1" applyFill="1" applyProtection="1">
      <protection hidden="1"/>
    </xf>
    <xf numFmtId="0" fontId="15" fillId="7" borderId="18" xfId="6" applyFont="1" applyFill="1" applyBorder="1" applyAlignment="1">
      <alignment horizontal="left" vertical="center" indent="1"/>
    </xf>
    <xf numFmtId="0" fontId="5" fillId="3" borderId="12" xfId="6" applyNumberFormat="1" applyFont="1" applyFill="1" applyBorder="1" applyAlignment="1">
      <alignment horizontal="center"/>
    </xf>
    <xf numFmtId="4" fontId="10" fillId="3" borderId="12" xfId="6" applyNumberFormat="1" applyFont="1" applyFill="1" applyBorder="1" applyAlignment="1">
      <alignment horizontal="right" indent="1"/>
    </xf>
    <xf numFmtId="0" fontId="13" fillId="7" borderId="11" xfId="6" applyFont="1" applyFill="1" applyBorder="1" applyAlignment="1"/>
    <xf numFmtId="0" fontId="5" fillId="3" borderId="12" xfId="6" applyFont="1" applyFill="1" applyBorder="1" applyAlignment="1">
      <alignment horizontal="center"/>
    </xf>
    <xf numFmtId="0" fontId="10" fillId="3" borderId="12" xfId="6" applyFont="1" applyFill="1" applyBorder="1" applyAlignment="1">
      <alignment horizontal="center"/>
    </xf>
    <xf numFmtId="0" fontId="13" fillId="3" borderId="0" xfId="5" applyFont="1" applyFill="1"/>
    <xf numFmtId="0" fontId="8" fillId="3" borderId="11" xfId="5" applyFont="1" applyFill="1" applyBorder="1" applyAlignment="1" applyProtection="1">
      <alignment horizontal="center" wrapText="1"/>
      <protection hidden="1"/>
    </xf>
    <xf numFmtId="4" fontId="7" fillId="6" borderId="12" xfId="5" applyNumberFormat="1" applyFont="1" applyFill="1" applyBorder="1" applyAlignment="1">
      <alignment horizontal="right" indent="1"/>
    </xf>
    <xf numFmtId="0" fontId="3" fillId="3" borderId="0" xfId="5" applyFont="1" applyFill="1" applyProtection="1">
      <protection hidden="1"/>
    </xf>
    <xf numFmtId="0" fontId="6" fillId="7" borderId="0" xfId="6" applyFont="1" applyFill="1" applyBorder="1" applyAlignment="1">
      <alignment horizontal="center"/>
    </xf>
    <xf numFmtId="0" fontId="9" fillId="7" borderId="11" xfId="6" applyFont="1" applyFill="1" applyBorder="1" applyAlignment="1"/>
    <xf numFmtId="0" fontId="6" fillId="3" borderId="0" xfId="5" applyFont="1" applyFill="1"/>
    <xf numFmtId="0" fontId="3" fillId="4" borderId="0" xfId="5" applyFont="1" applyFill="1" applyAlignment="1">
      <alignment horizontal="center"/>
    </xf>
    <xf numFmtId="0" fontId="8" fillId="8" borderId="11" xfId="5" applyFont="1" applyFill="1" applyBorder="1" applyAlignment="1" applyProtection="1">
      <alignment horizontal="center" wrapText="1"/>
      <protection hidden="1"/>
    </xf>
    <xf numFmtId="0" fontId="9" fillId="7" borderId="11" xfId="6" applyFont="1" applyFill="1" applyBorder="1" applyAlignment="1">
      <alignment horizontal="center"/>
    </xf>
    <xf numFmtId="0" fontId="5" fillId="3" borderId="0" xfId="5" applyFont="1" applyFill="1" applyProtection="1">
      <protection hidden="1"/>
    </xf>
    <xf numFmtId="0" fontId="9" fillId="3" borderId="11" xfId="5" applyFont="1" applyFill="1" applyBorder="1" applyAlignment="1" applyProtection="1">
      <alignment horizontal="center" wrapText="1"/>
      <protection hidden="1"/>
    </xf>
    <xf numFmtId="0" fontId="6" fillId="4" borderId="0" xfId="6" applyFont="1" applyFill="1" applyBorder="1" applyAlignment="1">
      <alignment horizontal="center"/>
    </xf>
    <xf numFmtId="0" fontId="9" fillId="0" borderId="11" xfId="6" applyFont="1" applyFill="1" applyBorder="1" applyAlignment="1">
      <alignment horizontal="center"/>
    </xf>
    <xf numFmtId="0" fontId="5" fillId="3" borderId="9" xfId="6" applyFont="1" applyFill="1" applyBorder="1" applyAlignment="1">
      <alignment horizontal="center"/>
    </xf>
    <xf numFmtId="0" fontId="10" fillId="3" borderId="9" xfId="6" applyFont="1" applyFill="1" applyBorder="1" applyAlignment="1">
      <alignment horizontal="center"/>
    </xf>
    <xf numFmtId="4" fontId="10" fillId="3" borderId="9" xfId="6" applyNumberFormat="1" applyFont="1" applyFill="1" applyBorder="1" applyAlignment="1">
      <alignment horizontal="right" indent="1"/>
    </xf>
    <xf numFmtId="4" fontId="10" fillId="3" borderId="8" xfId="6" applyNumberFormat="1" applyFont="1" applyFill="1" applyBorder="1" applyAlignment="1">
      <alignment horizontal="right" indent="1"/>
    </xf>
    <xf numFmtId="0" fontId="9" fillId="0" borderId="7" xfId="6" applyFont="1" applyFill="1" applyBorder="1" applyAlignment="1">
      <alignment horizontal="center"/>
    </xf>
    <xf numFmtId="0" fontId="7" fillId="3" borderId="0" xfId="5" applyFont="1" applyFill="1"/>
    <xf numFmtId="0" fontId="5" fillId="3" borderId="0" xfId="5" applyFont="1" applyFill="1" applyAlignment="1">
      <alignment horizontal="center"/>
    </xf>
    <xf numFmtId="0" fontId="7" fillId="3" borderId="0" xfId="5" applyFont="1" applyFill="1" applyAlignment="1">
      <alignment wrapText="1"/>
    </xf>
    <xf numFmtId="0" fontId="6" fillId="3" borderId="0" xfId="5" applyFont="1" applyFill="1" applyAlignment="1">
      <alignment wrapText="1"/>
    </xf>
    <xf numFmtId="0" fontId="15" fillId="7" borderId="18" xfId="2" applyFont="1" applyFill="1" applyBorder="1" applyAlignment="1">
      <alignment horizontal="center" vertical="center"/>
    </xf>
    <xf numFmtId="0" fontId="5" fillId="3" borderId="12" xfId="2" applyNumberFormat="1" applyFont="1" applyFill="1" applyBorder="1" applyAlignment="1">
      <alignment horizontal="center" vertical="center"/>
    </xf>
    <xf numFmtId="4" fontId="10" fillId="3" borderId="12" xfId="2" applyNumberFormat="1" applyFont="1" applyFill="1" applyBorder="1" applyAlignment="1">
      <alignment horizontal="right" vertical="center" indent="1"/>
    </xf>
    <xf numFmtId="0" fontId="4" fillId="0" borderId="0" xfId="1" applyFont="1" applyFill="1" applyProtection="1">
      <protection hidden="1"/>
    </xf>
    <xf numFmtId="0" fontId="15" fillId="7" borderId="11" xfId="2" applyFont="1" applyFill="1" applyBorder="1" applyAlignment="1">
      <alignment horizontal="center" vertical="center"/>
    </xf>
    <xf numFmtId="0" fontId="26" fillId="3" borderId="0" xfId="1" applyFont="1" applyFill="1" applyProtection="1">
      <protection hidden="1"/>
    </xf>
    <xf numFmtId="0" fontId="28" fillId="3" borderId="11" xfId="1" applyFont="1" applyFill="1" applyBorder="1" applyAlignment="1" applyProtection="1">
      <alignment horizontal="center" wrapText="1"/>
      <protection hidden="1"/>
    </xf>
    <xf numFmtId="0" fontId="3" fillId="6" borderId="0" xfId="1" applyFont="1" applyFill="1" applyProtection="1">
      <protection hidden="1"/>
    </xf>
    <xf numFmtId="0" fontId="6" fillId="2" borderId="0" xfId="2" applyFont="1" applyFill="1" applyBorder="1" applyAlignment="1">
      <alignment horizontal="center"/>
    </xf>
    <xf numFmtId="0" fontId="9" fillId="2" borderId="11" xfId="2" applyFont="1" applyFill="1" applyBorder="1" applyAlignment="1"/>
    <xf numFmtId="0" fontId="29" fillId="4" borderId="0" xfId="1" applyFont="1" applyFill="1" applyAlignment="1">
      <alignment horizontal="center"/>
    </xf>
    <xf numFmtId="0" fontId="7" fillId="3" borderId="24" xfId="4" quotePrefix="1" applyNumberFormat="1" applyFont="1" applyFill="1" applyBorder="1" applyAlignment="1" applyProtection="1">
      <alignment horizontal="left" indent="1"/>
      <protection locked="0"/>
    </xf>
    <xf numFmtId="0" fontId="7" fillId="3" borderId="25" xfId="4" quotePrefix="1" applyNumberFormat="1" applyFont="1" applyFill="1" applyBorder="1" applyAlignment="1" applyProtection="1">
      <alignment horizontal="left" indent="1"/>
      <protection locked="0"/>
    </xf>
    <xf numFmtId="0" fontId="5" fillId="3" borderId="21" xfId="4" quotePrefix="1" applyNumberFormat="1" applyFont="1" applyFill="1" applyBorder="1" applyAlignment="1" applyProtection="1">
      <alignment horizontal="center"/>
      <protection locked="0"/>
    </xf>
    <xf numFmtId="0" fontId="7" fillId="3" borderId="21" xfId="4" quotePrefix="1" applyNumberFormat="1" applyFont="1" applyFill="1" applyBorder="1" applyAlignment="1" applyProtection="1">
      <alignment horizontal="center"/>
      <protection locked="0"/>
    </xf>
    <xf numFmtId="4" fontId="7" fillId="6" borderId="21" xfId="1" applyNumberFormat="1" applyFont="1" applyFill="1" applyBorder="1" applyAlignment="1">
      <alignment horizontal="right" indent="1"/>
    </xf>
    <xf numFmtId="4" fontId="7" fillId="6" borderId="22" xfId="1" applyNumberFormat="1" applyFont="1" applyFill="1" applyBorder="1" applyAlignment="1">
      <alignment horizontal="right" indent="1"/>
    </xf>
    <xf numFmtId="0" fontId="5" fillId="0" borderId="11" xfId="1" applyFont="1" applyFill="1" applyBorder="1" applyAlignment="1" applyProtection="1">
      <protection hidden="1"/>
    </xf>
    <xf numFmtId="0" fontId="5" fillId="3" borderId="9" xfId="1" applyFont="1" applyFill="1" applyBorder="1" applyAlignment="1" applyProtection="1">
      <alignment horizontal="center"/>
      <protection hidden="1"/>
    </xf>
    <xf numFmtId="0" fontId="10" fillId="3" borderId="9" xfId="1" applyFont="1" applyFill="1" applyBorder="1" applyAlignment="1" applyProtection="1">
      <alignment wrapText="1"/>
      <protection hidden="1"/>
    </xf>
    <xf numFmtId="164" fontId="10" fillId="3" borderId="9" xfId="1" applyNumberFormat="1" applyFont="1" applyFill="1" applyBorder="1" applyAlignment="1" applyProtection="1">
      <alignment wrapText="1"/>
      <protection hidden="1"/>
    </xf>
    <xf numFmtId="164" fontId="10" fillId="3" borderId="8" xfId="1" applyNumberFormat="1" applyFont="1" applyFill="1" applyBorder="1" applyAlignment="1" applyProtection="1">
      <alignment wrapText="1"/>
      <protection hidden="1"/>
    </xf>
    <xf numFmtId="0" fontId="3" fillId="3" borderId="7" xfId="1" applyFont="1" applyFill="1" applyBorder="1"/>
    <xf numFmtId="164" fontId="30" fillId="3" borderId="0" xfId="1" applyNumberFormat="1" applyFont="1" applyFill="1" applyAlignment="1">
      <alignment wrapText="1"/>
    </xf>
    <xf numFmtId="0" fontId="3" fillId="4" borderId="0" xfId="1" applyFont="1" applyFill="1"/>
    <xf numFmtId="0" fontId="24" fillId="4" borderId="0" xfId="1" applyFont="1" applyFill="1" applyAlignment="1">
      <alignment vertical="center"/>
    </xf>
    <xf numFmtId="0" fontId="1" fillId="3" borderId="22" xfId="1" applyFill="1" applyBorder="1" applyAlignment="1" applyProtection="1">
      <alignment vertical="center"/>
      <protection hidden="1"/>
    </xf>
    <xf numFmtId="0" fontId="1" fillId="3" borderId="19" xfId="1" applyFill="1" applyBorder="1" applyAlignment="1" applyProtection="1">
      <alignment vertical="center"/>
      <protection hidden="1"/>
    </xf>
    <xf numFmtId="0" fontId="1" fillId="3" borderId="19" xfId="1" applyFill="1" applyBorder="1" applyProtection="1">
      <protection hidden="1"/>
    </xf>
    <xf numFmtId="0" fontId="31" fillId="3" borderId="19" xfId="1" applyFont="1" applyFill="1" applyBorder="1" applyAlignment="1" applyProtection="1">
      <alignment horizontal="center"/>
      <protection hidden="1"/>
    </xf>
    <xf numFmtId="0" fontId="2" fillId="4" borderId="0" xfId="1" applyFont="1" applyFill="1" applyProtection="1">
      <protection hidden="1"/>
    </xf>
    <xf numFmtId="4" fontId="13" fillId="3" borderId="19" xfId="2" applyNumberFormat="1" applyFont="1" applyFill="1" applyBorder="1" applyAlignment="1">
      <alignment horizontal="right" indent="1"/>
    </xf>
    <xf numFmtId="4" fontId="3" fillId="6" borderId="19" xfId="1" applyNumberFormat="1" applyFont="1" applyFill="1" applyBorder="1" applyAlignment="1">
      <alignment horizontal="right" indent="1"/>
    </xf>
    <xf numFmtId="0" fontId="5" fillId="3" borderId="12" xfId="1" applyFont="1" applyFill="1" applyBorder="1" applyAlignment="1" applyProtection="1">
      <alignment horizontal="center"/>
      <protection hidden="1"/>
    </xf>
    <xf numFmtId="0" fontId="10" fillId="3" borderId="12" xfId="1" applyFont="1" applyFill="1" applyBorder="1" applyAlignment="1" applyProtection="1">
      <alignment wrapText="1"/>
      <protection hidden="1"/>
    </xf>
    <xf numFmtId="164" fontId="5" fillId="3" borderId="19" xfId="1" applyNumberFormat="1" applyFont="1" applyFill="1" applyBorder="1" applyAlignment="1" applyProtection="1">
      <alignment wrapText="1"/>
      <protection hidden="1"/>
    </xf>
    <xf numFmtId="164" fontId="29" fillId="4" borderId="0" xfId="1" applyNumberFormat="1" applyFont="1" applyFill="1" applyAlignment="1">
      <alignment wrapText="1"/>
    </xf>
    <xf numFmtId="0" fontId="5" fillId="3" borderId="11" xfId="1" applyFont="1" applyFill="1" applyBorder="1" applyAlignment="1" applyProtection="1">
      <protection hidden="1"/>
    </xf>
    <xf numFmtId="0" fontId="10" fillId="3" borderId="20" xfId="2" applyFont="1" applyFill="1" applyBorder="1" applyAlignment="1">
      <alignment horizontal="left" indent="1"/>
    </xf>
    <xf numFmtId="0" fontId="10" fillId="3" borderId="0" xfId="2" applyFont="1" applyFill="1" applyBorder="1" applyAlignment="1">
      <alignment horizontal="left" indent="1"/>
    </xf>
    <xf numFmtId="0" fontId="5" fillId="3" borderId="21" xfId="1" applyFont="1" applyFill="1" applyBorder="1" applyAlignment="1" applyProtection="1">
      <alignment horizontal="center"/>
      <protection hidden="1"/>
    </xf>
    <xf numFmtId="0" fontId="10" fillId="3" borderId="21" xfId="1" applyFont="1" applyFill="1" applyBorder="1" applyAlignment="1" applyProtection="1">
      <alignment wrapText="1"/>
      <protection hidden="1"/>
    </xf>
    <xf numFmtId="164" fontId="10" fillId="3" borderId="21" xfId="1" applyNumberFormat="1" applyFont="1" applyFill="1" applyBorder="1" applyAlignment="1" applyProtection="1">
      <alignment wrapText="1"/>
      <protection hidden="1"/>
    </xf>
    <xf numFmtId="164" fontId="10" fillId="3" borderId="22" xfId="1" applyNumberFormat="1" applyFont="1" applyFill="1" applyBorder="1" applyAlignment="1" applyProtection="1">
      <alignment wrapText="1"/>
      <protection hidden="1"/>
    </xf>
    <xf numFmtId="0" fontId="5" fillId="3" borderId="0" xfId="1" applyFont="1" applyFill="1" applyBorder="1" applyAlignment="1" applyProtection="1">
      <alignment horizontal="center"/>
      <protection hidden="1"/>
    </xf>
    <xf numFmtId="0" fontId="10" fillId="3" borderId="0" xfId="1" applyFont="1" applyFill="1" applyBorder="1" applyAlignment="1" applyProtection="1">
      <alignment wrapText="1"/>
      <protection hidden="1"/>
    </xf>
    <xf numFmtId="164" fontId="10" fillId="3" borderId="0" xfId="1" applyNumberFormat="1" applyFont="1" applyFill="1" applyBorder="1" applyAlignment="1" applyProtection="1">
      <alignment wrapText="1"/>
      <protection hidden="1"/>
    </xf>
    <xf numFmtId="164" fontId="10" fillId="3" borderId="19" xfId="1" applyNumberFormat="1" applyFont="1" applyFill="1" applyBorder="1" applyAlignment="1" applyProtection="1">
      <alignment wrapText="1"/>
      <protection hidden="1"/>
    </xf>
    <xf numFmtId="0" fontId="5" fillId="3" borderId="7" xfId="1" applyFont="1" applyFill="1" applyBorder="1" applyAlignment="1" applyProtection="1">
      <protection hidden="1"/>
    </xf>
    <xf numFmtId="164" fontId="5" fillId="3" borderId="8" xfId="1" applyNumberFormat="1" applyFont="1" applyFill="1" applyBorder="1" applyAlignment="1" applyProtection="1">
      <alignment wrapText="1"/>
      <protection hidden="1"/>
    </xf>
    <xf numFmtId="164" fontId="5" fillId="3" borderId="0" xfId="1" applyNumberFormat="1" applyFont="1" applyFill="1" applyBorder="1" applyAlignment="1" applyProtection="1">
      <alignment wrapText="1"/>
      <protection hidden="1"/>
    </xf>
    <xf numFmtId="0" fontId="32" fillId="3" borderId="0" xfId="1" applyFont="1" applyFill="1" applyProtection="1">
      <protection hidden="1"/>
    </xf>
    <xf numFmtId="0" fontId="32" fillId="3" borderId="0" xfId="1" applyFont="1" applyFill="1" applyAlignment="1" applyProtection="1">
      <alignment wrapText="1"/>
      <protection hidden="1"/>
    </xf>
    <xf numFmtId="0" fontId="32" fillId="3" borderId="0" xfId="1" applyFont="1" applyFill="1" applyAlignment="1" applyProtection="1">
      <alignment horizontal="center"/>
      <protection hidden="1"/>
    </xf>
    <xf numFmtId="0" fontId="17" fillId="3" borderId="0" xfId="1" applyFont="1" applyFill="1" applyAlignment="1" applyProtection="1">
      <alignment horizontal="center"/>
      <protection hidden="1"/>
    </xf>
    <xf numFmtId="0" fontId="33" fillId="3" borderId="0" xfId="1" applyFont="1" applyFill="1" applyProtection="1">
      <protection hidden="1"/>
    </xf>
    <xf numFmtId="0" fontId="32" fillId="3" borderId="7" xfId="1" applyFont="1" applyFill="1" applyBorder="1" applyAlignment="1" applyProtection="1">
      <alignment wrapText="1"/>
      <protection hidden="1"/>
    </xf>
    <xf numFmtId="0" fontId="32" fillId="3" borderId="0" xfId="1" applyFont="1" applyFill="1" applyAlignment="1" applyProtection="1">
      <alignment vertical="center"/>
      <protection hidden="1"/>
    </xf>
    <xf numFmtId="0" fontId="34" fillId="3" borderId="11" xfId="1" applyFont="1" applyFill="1" applyBorder="1" applyAlignment="1" applyProtection="1">
      <alignment horizontal="center" vertical="center" wrapText="1"/>
      <protection hidden="1"/>
    </xf>
    <xf numFmtId="0" fontId="32" fillId="3" borderId="0" xfId="1" applyFont="1" applyFill="1" applyAlignment="1" applyProtection="1">
      <alignment horizontal="center" vertical="center"/>
      <protection hidden="1"/>
    </xf>
    <xf numFmtId="0" fontId="9" fillId="3" borderId="11" xfId="2" applyFont="1" applyFill="1" applyBorder="1" applyAlignment="1">
      <alignment horizontal="center" wrapText="1"/>
    </xf>
    <xf numFmtId="0" fontId="6" fillId="3" borderId="0" xfId="2" applyFont="1" applyFill="1" applyBorder="1" applyAlignment="1">
      <alignment horizontal="center"/>
    </xf>
    <xf numFmtId="4" fontId="7" fillId="3" borderId="12" xfId="2" applyNumberFormat="1" applyFont="1" applyFill="1" applyBorder="1" applyAlignment="1">
      <alignment horizontal="right" vertical="center" indent="1"/>
    </xf>
    <xf numFmtId="0" fontId="32" fillId="3" borderId="0" xfId="1" applyFont="1" applyFill="1" applyAlignment="1" applyProtection="1">
      <alignment vertical="center" wrapText="1"/>
      <protection hidden="1"/>
    </xf>
    <xf numFmtId="0" fontId="17" fillId="4" borderId="12" xfId="1" applyFont="1" applyFill="1" applyBorder="1" applyAlignment="1" applyProtection="1">
      <alignment horizontal="right"/>
      <protection hidden="1"/>
    </xf>
    <xf numFmtId="0" fontId="5" fillId="9" borderId="18" xfId="1" applyFont="1" applyFill="1" applyBorder="1" applyAlignment="1" applyProtection="1">
      <alignment horizontal="center" vertical="center" wrapText="1"/>
      <protection hidden="1"/>
    </xf>
    <xf numFmtId="0" fontId="32" fillId="3" borderId="0" xfId="1" applyFont="1" applyFill="1" applyAlignment="1" applyProtection="1">
      <alignment horizontal="center" vertical="center" wrapText="1"/>
      <protection hidden="1"/>
    </xf>
    <xf numFmtId="0" fontId="19" fillId="3" borderId="9" xfId="1" applyFont="1" applyFill="1" applyBorder="1" applyAlignment="1" applyProtection="1">
      <alignment horizontal="right"/>
      <protection hidden="1"/>
    </xf>
    <xf numFmtId="0" fontId="20" fillId="3" borderId="0" xfId="1" applyFont="1" applyFill="1" applyAlignment="1" applyProtection="1">
      <alignment wrapText="1"/>
      <protection hidden="1"/>
    </xf>
    <xf numFmtId="0" fontId="19" fillId="3" borderId="0" xfId="1" applyFont="1" applyFill="1" applyBorder="1" applyAlignment="1" applyProtection="1">
      <alignment horizontal="right"/>
      <protection hidden="1"/>
    </xf>
    <xf numFmtId="0" fontId="19" fillId="3" borderId="0" xfId="1" applyFont="1" applyFill="1" applyBorder="1" applyAlignment="1" applyProtection="1">
      <alignment horizontal="right" vertical="center"/>
      <protection hidden="1"/>
    </xf>
    <xf numFmtId="0" fontId="19" fillId="3" borderId="21" xfId="1" applyFont="1" applyFill="1" applyBorder="1" applyAlignment="1" applyProtection="1">
      <alignment horizontal="right" vertical="center"/>
      <protection hidden="1"/>
    </xf>
    <xf numFmtId="0" fontId="24" fillId="3" borderId="0" xfId="1" applyFont="1" applyFill="1" applyAlignment="1">
      <alignment horizontal="center" vertical="center"/>
    </xf>
    <xf numFmtId="0" fontId="7" fillId="3" borderId="0" xfId="1" applyFont="1" applyFill="1" applyAlignment="1">
      <alignment horizontal="center"/>
    </xf>
    <xf numFmtId="0" fontId="36" fillId="3" borderId="0" xfId="1" applyFont="1" applyFill="1" applyAlignment="1" applyProtection="1">
      <alignment wrapText="1"/>
      <protection hidden="1"/>
    </xf>
    <xf numFmtId="0" fontId="7" fillId="3" borderId="0" xfId="5" applyFont="1" applyFill="1" applyAlignment="1">
      <alignment horizontal="center"/>
    </xf>
    <xf numFmtId="0" fontId="36" fillId="3" borderId="0" xfId="5" applyFont="1" applyFill="1" applyAlignment="1" applyProtection="1">
      <alignment wrapText="1"/>
      <protection hidden="1"/>
    </xf>
    <xf numFmtId="0" fontId="24" fillId="3" borderId="0" xfId="5" applyFont="1" applyFill="1" applyAlignment="1">
      <alignment horizontal="center" vertical="center"/>
    </xf>
    <xf numFmtId="0" fontId="20" fillId="3" borderId="0" xfId="5" applyFont="1" applyFill="1" applyAlignment="1" applyProtection="1">
      <alignment wrapText="1"/>
      <protection hidden="1"/>
    </xf>
    <xf numFmtId="0" fontId="19" fillId="3" borderId="21" xfId="5" applyFont="1" applyFill="1" applyBorder="1" applyAlignment="1" applyProtection="1">
      <alignment horizontal="right" vertical="center"/>
      <protection hidden="1"/>
    </xf>
    <xf numFmtId="0" fontId="19" fillId="3" borderId="0" xfId="5" applyFont="1" applyFill="1" applyBorder="1" applyAlignment="1" applyProtection="1">
      <alignment horizontal="right" vertical="center"/>
      <protection hidden="1"/>
    </xf>
    <xf numFmtId="0" fontId="19" fillId="3" borderId="0" xfId="5" applyFont="1" applyFill="1" applyBorder="1" applyAlignment="1" applyProtection="1">
      <alignment horizontal="right"/>
      <protection hidden="1"/>
    </xf>
    <xf numFmtId="0" fontId="19" fillId="3" borderId="9" xfId="5" applyFont="1" applyFill="1" applyBorder="1" applyAlignment="1" applyProtection="1">
      <alignment horizontal="right"/>
      <protection hidden="1"/>
    </xf>
    <xf numFmtId="0" fontId="32" fillId="3" borderId="0" xfId="5" applyFont="1" applyFill="1" applyAlignment="1" applyProtection="1">
      <alignment horizontal="center" vertical="center" wrapText="1"/>
      <protection hidden="1"/>
    </xf>
    <xf numFmtId="0" fontId="5" fillId="9" borderId="18" xfId="5" applyFont="1" applyFill="1" applyBorder="1" applyAlignment="1" applyProtection="1">
      <alignment horizontal="center" vertical="center" wrapText="1"/>
      <protection hidden="1"/>
    </xf>
    <xf numFmtId="0" fontId="17" fillId="4" borderId="12" xfId="5" applyFont="1" applyFill="1" applyBorder="1" applyAlignment="1" applyProtection="1">
      <alignment horizontal="right"/>
      <protection hidden="1"/>
    </xf>
    <xf numFmtId="0" fontId="32" fillId="3" borderId="0" xfId="5" applyFont="1" applyFill="1" applyAlignment="1" applyProtection="1">
      <alignment vertical="center" wrapText="1"/>
      <protection hidden="1"/>
    </xf>
    <xf numFmtId="0" fontId="15" fillId="7" borderId="11" xfId="6" applyFont="1" applyFill="1" applyBorder="1" applyAlignment="1">
      <alignment horizontal="center" vertical="center"/>
    </xf>
    <xf numFmtId="0" fontId="5" fillId="3" borderId="12" xfId="6" applyNumberFormat="1" applyFont="1" applyFill="1" applyBorder="1" applyAlignment="1">
      <alignment horizontal="center" vertical="center"/>
    </xf>
    <xf numFmtId="4" fontId="10" fillId="3" borderId="12" xfId="6" applyNumberFormat="1" applyFont="1" applyFill="1" applyBorder="1" applyAlignment="1">
      <alignment horizontal="right" vertical="center" indent="1"/>
    </xf>
    <xf numFmtId="0" fontId="32" fillId="3" borderId="0" xfId="5" applyFont="1" applyFill="1" applyProtection="1">
      <protection hidden="1"/>
    </xf>
    <xf numFmtId="4" fontId="7" fillId="3" borderId="12" xfId="6" applyNumberFormat="1" applyFont="1" applyFill="1" applyBorder="1" applyAlignment="1">
      <alignment horizontal="right" vertical="center" indent="1"/>
    </xf>
    <xf numFmtId="4" fontId="7" fillId="3" borderId="0" xfId="6" applyNumberFormat="1" applyFont="1" applyFill="1" applyBorder="1" applyAlignment="1">
      <alignment horizontal="right" vertical="center" indent="1"/>
    </xf>
    <xf numFmtId="4" fontId="10" fillId="3" borderId="0" xfId="6" applyNumberFormat="1" applyFont="1" applyFill="1" applyBorder="1" applyAlignment="1">
      <alignment horizontal="right" indent="1"/>
    </xf>
    <xf numFmtId="4" fontId="7" fillId="6" borderId="0" xfId="5" applyNumberFormat="1" applyFont="1" applyFill="1" applyBorder="1" applyAlignment="1">
      <alignment horizontal="right" indent="1"/>
    </xf>
    <xf numFmtId="0" fontId="6" fillId="3" borderId="0" xfId="6" applyFont="1" applyFill="1" applyBorder="1" applyAlignment="1">
      <alignment horizontal="center"/>
    </xf>
    <xf numFmtId="0" fontId="6" fillId="3" borderId="0" xfId="5" applyFont="1" applyFill="1" applyProtection="1">
      <protection hidden="1"/>
    </xf>
    <xf numFmtId="0" fontId="9" fillId="3" borderId="11" xfId="6" applyFont="1" applyFill="1" applyBorder="1" applyAlignment="1">
      <alignment horizontal="center" wrapText="1"/>
    </xf>
    <xf numFmtId="0" fontId="6" fillId="10" borderId="0" xfId="6" applyFont="1" applyFill="1" applyBorder="1" applyAlignment="1">
      <alignment horizontal="center"/>
    </xf>
    <xf numFmtId="0" fontId="35" fillId="3" borderId="12" xfId="6" applyFont="1" applyFill="1" applyBorder="1" applyAlignment="1">
      <alignment horizontal="center"/>
    </xf>
    <xf numFmtId="4" fontId="35" fillId="3" borderId="0" xfId="6" applyNumberFormat="1" applyFont="1" applyFill="1" applyBorder="1" applyAlignment="1">
      <alignment horizontal="right" indent="1"/>
    </xf>
    <xf numFmtId="4" fontId="10" fillId="3" borderId="0" xfId="6" applyNumberFormat="1" applyFont="1" applyFill="1" applyBorder="1" applyAlignment="1">
      <alignment horizontal="right" vertical="center" indent="1"/>
    </xf>
    <xf numFmtId="0" fontId="32" fillId="3" borderId="0" xfId="5" applyFont="1" applyFill="1" applyAlignment="1" applyProtection="1">
      <alignment horizontal="center" vertical="center"/>
      <protection hidden="1"/>
    </xf>
    <xf numFmtId="0" fontId="34" fillId="3" borderId="11" xfId="5" applyFont="1" applyFill="1" applyBorder="1" applyAlignment="1" applyProtection="1">
      <alignment horizontal="center" vertical="center" wrapText="1"/>
      <protection hidden="1"/>
    </xf>
    <xf numFmtId="0" fontId="5" fillId="3" borderId="1" xfId="5" applyFont="1" applyFill="1" applyBorder="1" applyAlignment="1" applyProtection="1">
      <alignment horizontal="center" vertical="center"/>
      <protection hidden="1"/>
    </xf>
    <xf numFmtId="0" fontId="10" fillId="3" borderId="1" xfId="5" applyFont="1" applyFill="1" applyBorder="1" applyAlignment="1" applyProtection="1">
      <alignment vertical="center" wrapText="1"/>
      <protection hidden="1"/>
    </xf>
    <xf numFmtId="164" fontId="10" fillId="3" borderId="1" xfId="5" applyNumberFormat="1" applyFont="1" applyFill="1" applyBorder="1" applyAlignment="1" applyProtection="1">
      <alignment vertical="center" wrapText="1"/>
      <protection hidden="1"/>
    </xf>
    <xf numFmtId="164" fontId="10" fillId="3" borderId="5" xfId="5" applyNumberFormat="1" applyFont="1" applyFill="1" applyBorder="1" applyAlignment="1" applyProtection="1">
      <alignment vertical="center" wrapText="1"/>
      <protection hidden="1"/>
    </xf>
    <xf numFmtId="164" fontId="10" fillId="3" borderId="0" xfId="5" applyNumberFormat="1" applyFont="1" applyFill="1" applyBorder="1" applyAlignment="1" applyProtection="1">
      <alignment vertical="center" wrapText="1"/>
      <protection hidden="1"/>
    </xf>
    <xf numFmtId="0" fontId="32" fillId="3" borderId="0" xfId="5" applyFont="1" applyFill="1" applyAlignment="1" applyProtection="1">
      <alignment vertical="center"/>
      <protection hidden="1"/>
    </xf>
    <xf numFmtId="0" fontId="32" fillId="3" borderId="0" xfId="5" applyFont="1" applyFill="1" applyAlignment="1" applyProtection="1">
      <alignment horizontal="center"/>
      <protection hidden="1"/>
    </xf>
    <xf numFmtId="0" fontId="32" fillId="3" borderId="7" xfId="5" applyFont="1" applyFill="1" applyBorder="1" applyAlignment="1" applyProtection="1">
      <alignment wrapText="1"/>
      <protection hidden="1"/>
    </xf>
    <xf numFmtId="0" fontId="33" fillId="3" borderId="0" xfId="5" applyFont="1" applyFill="1" applyProtection="1">
      <protection hidden="1"/>
    </xf>
    <xf numFmtId="0" fontId="32" fillId="3" borderId="0" xfId="5" applyFont="1" applyFill="1" applyAlignment="1" applyProtection="1">
      <alignment wrapText="1"/>
      <protection hidden="1"/>
    </xf>
    <xf numFmtId="0" fontId="17" fillId="3" borderId="0" xfId="5" applyFont="1" applyFill="1" applyAlignment="1" applyProtection="1">
      <alignment horizontal="center"/>
      <protection hidden="1"/>
    </xf>
    <xf numFmtId="0" fontId="37" fillId="3" borderId="0" xfId="1" applyFont="1" applyFill="1" applyProtection="1">
      <protection hidden="1"/>
    </xf>
    <xf numFmtId="0" fontId="6" fillId="6" borderId="0" xfId="1" applyFont="1" applyFill="1" applyProtection="1">
      <protection hidden="1"/>
    </xf>
    <xf numFmtId="0" fontId="5" fillId="3" borderId="12" xfId="1" applyFont="1" applyFill="1" applyBorder="1" applyAlignment="1" applyProtection="1">
      <alignment horizontal="center" vertical="center"/>
      <protection hidden="1"/>
    </xf>
    <xf numFmtId="0" fontId="10" fillId="3" borderId="12" xfId="1" applyFont="1" applyFill="1" applyBorder="1" applyAlignment="1" applyProtection="1">
      <alignment vertical="center" wrapText="1"/>
      <protection hidden="1"/>
    </xf>
    <xf numFmtId="164" fontId="10" fillId="3" borderId="12" xfId="1" applyNumberFormat="1" applyFont="1" applyFill="1" applyBorder="1" applyAlignment="1" applyProtection="1">
      <alignment vertical="center" wrapText="1"/>
      <protection hidden="1"/>
    </xf>
    <xf numFmtId="0" fontId="5" fillId="3" borderId="9" xfId="1" applyFont="1" applyFill="1" applyBorder="1" applyAlignment="1" applyProtection="1">
      <alignment horizontal="center" vertical="center"/>
      <protection hidden="1"/>
    </xf>
    <xf numFmtId="0" fontId="10" fillId="3" borderId="9" xfId="1" applyFont="1" applyFill="1" applyBorder="1" applyAlignment="1" applyProtection="1">
      <alignment vertical="center" wrapText="1"/>
      <protection hidden="1"/>
    </xf>
    <xf numFmtId="164" fontId="10" fillId="3" borderId="9" xfId="1" applyNumberFormat="1" applyFont="1" applyFill="1" applyBorder="1" applyAlignment="1" applyProtection="1">
      <alignment vertical="center" wrapText="1"/>
      <protection hidden="1"/>
    </xf>
    <xf numFmtId="164" fontId="10" fillId="3" borderId="8" xfId="1" applyNumberFormat="1" applyFont="1" applyFill="1" applyBorder="1" applyAlignment="1" applyProtection="1">
      <alignment vertical="center" wrapText="1"/>
      <protection hidden="1"/>
    </xf>
    <xf numFmtId="0" fontId="38" fillId="3" borderId="0" xfId="1" applyFont="1" applyFill="1" applyAlignment="1" applyProtection="1">
      <alignment wrapText="1"/>
      <protection hidden="1"/>
    </xf>
    <xf numFmtId="0" fontId="39" fillId="3" borderId="0" xfId="1" applyFont="1" applyFill="1" applyAlignment="1" applyProtection="1">
      <alignment horizontal="center"/>
      <protection hidden="1"/>
    </xf>
    <xf numFmtId="0" fontId="40" fillId="3" borderId="0" xfId="1" applyFont="1" applyFill="1" applyProtection="1">
      <protection hidden="1"/>
    </xf>
    <xf numFmtId="0" fontId="1" fillId="3" borderId="0" xfId="1" applyFill="1" applyProtection="1">
      <protection hidden="1"/>
    </xf>
    <xf numFmtId="0" fontId="1" fillId="3" borderId="0" xfId="1" applyFill="1" applyAlignment="1" applyProtection="1">
      <alignment horizontal="center"/>
      <protection hidden="1"/>
    </xf>
    <xf numFmtId="0" fontId="39" fillId="3" borderId="0" xfId="1" applyFont="1" applyFill="1" applyAlignment="1" applyProtection="1">
      <alignment horizontal="center" vertical="center"/>
      <protection hidden="1"/>
    </xf>
    <xf numFmtId="0" fontId="40" fillId="3" borderId="0" xfId="1" applyFont="1" applyFill="1" applyAlignment="1" applyProtection="1">
      <alignment vertical="center"/>
      <protection hidden="1"/>
    </xf>
    <xf numFmtId="0" fontId="1" fillId="3" borderId="0" xfId="1" applyFill="1" applyAlignment="1" applyProtection="1">
      <alignment vertical="center"/>
      <protection hidden="1"/>
    </xf>
    <xf numFmtId="0" fontId="19" fillId="3" borderId="9" xfId="1" applyFont="1" applyFill="1" applyBorder="1" applyAlignment="1" applyProtection="1">
      <alignment horizontal="left"/>
      <protection hidden="1"/>
    </xf>
    <xf numFmtId="0" fontId="2" fillId="3" borderId="0" xfId="1" applyFont="1" applyFill="1" applyAlignment="1" applyProtection="1">
      <alignment horizontal="center"/>
      <protection hidden="1"/>
    </xf>
    <xf numFmtId="0" fontId="17" fillId="4" borderId="7" xfId="1" applyFont="1" applyFill="1" applyBorder="1" applyAlignment="1" applyProtection="1">
      <alignment horizontal="center"/>
      <protection hidden="1"/>
    </xf>
    <xf numFmtId="0" fontId="13" fillId="4" borderId="7" xfId="1" applyFont="1" applyFill="1" applyBorder="1" applyAlignment="1" applyProtection="1">
      <alignment horizontal="center" vertical="center" wrapText="1"/>
      <protection hidden="1"/>
    </xf>
    <xf numFmtId="0" fontId="13" fillId="3" borderId="0" xfId="2" applyFont="1" applyFill="1" applyBorder="1" applyAlignment="1">
      <alignment horizontal="center"/>
    </xf>
    <xf numFmtId="0" fontId="41" fillId="3" borderId="1" xfId="2" applyNumberFormat="1" applyFont="1" applyFill="1" applyBorder="1" applyAlignment="1">
      <alignment horizontal="center"/>
    </xf>
    <xf numFmtId="4" fontId="42" fillId="3" borderId="1" xfId="2" applyNumberFormat="1" applyFont="1" applyFill="1" applyBorder="1" applyAlignment="1">
      <alignment horizontal="right" vertical="center" indent="1"/>
    </xf>
    <xf numFmtId="4" fontId="42" fillId="3" borderId="5" xfId="2" applyNumberFormat="1" applyFont="1" applyFill="1" applyBorder="1" applyAlignment="1">
      <alignment horizontal="right" vertical="center" indent="1"/>
    </xf>
    <xf numFmtId="0" fontId="5" fillId="3" borderId="7" xfId="2" applyFont="1" applyFill="1" applyBorder="1" applyAlignment="1">
      <alignment horizontal="center"/>
    </xf>
    <xf numFmtId="0" fontId="10" fillId="3" borderId="7" xfId="2" applyFont="1" applyFill="1" applyBorder="1" applyAlignment="1">
      <alignment horizontal="center"/>
    </xf>
    <xf numFmtId="4" fontId="10" fillId="3" borderId="7" xfId="2" applyNumberFormat="1" applyFont="1" applyFill="1" applyBorder="1" applyAlignment="1">
      <alignment horizontal="right" indent="1"/>
    </xf>
    <xf numFmtId="0" fontId="6" fillId="3" borderId="11" xfId="2" applyFont="1" applyFill="1" applyBorder="1" applyAlignment="1">
      <alignment horizontal="center" wrapText="1"/>
    </xf>
    <xf numFmtId="4" fontId="7" fillId="8" borderId="12" xfId="1" applyNumberFormat="1" applyFont="1" applyFill="1" applyBorder="1" applyAlignment="1">
      <alignment horizontal="right" indent="1"/>
    </xf>
    <xf numFmtId="0" fontId="5" fillId="3" borderId="1" xfId="2" applyFont="1" applyFill="1" applyBorder="1" applyAlignment="1">
      <alignment horizontal="center"/>
    </xf>
    <xf numFmtId="0" fontId="10" fillId="3" borderId="1" xfId="2" applyFont="1" applyFill="1" applyBorder="1" applyAlignment="1">
      <alignment horizontal="center"/>
    </xf>
    <xf numFmtId="4" fontId="10" fillId="3" borderId="1" xfId="2" applyNumberFormat="1" applyFont="1" applyFill="1" applyBorder="1" applyAlignment="1">
      <alignment horizontal="right" indent="1"/>
    </xf>
    <xf numFmtId="4" fontId="10" fillId="3" borderId="5" xfId="2" applyNumberFormat="1" applyFont="1" applyFill="1" applyBorder="1" applyAlignment="1">
      <alignment horizontal="right" indent="1"/>
    </xf>
    <xf numFmtId="0" fontId="8" fillId="3" borderId="7" xfId="1" applyFont="1" applyFill="1" applyBorder="1" applyAlignment="1" applyProtection="1">
      <alignment horizontal="center" wrapText="1"/>
      <protection hidden="1"/>
    </xf>
    <xf numFmtId="0" fontId="19" fillId="3" borderId="0" xfId="1" applyFont="1" applyFill="1" applyProtection="1">
      <protection hidden="1"/>
    </xf>
    <xf numFmtId="0" fontId="43" fillId="3" borderId="0" xfId="1" applyFont="1" applyFill="1" applyAlignment="1" applyProtection="1">
      <alignment horizontal="center"/>
      <protection hidden="1"/>
    </xf>
    <xf numFmtId="0" fontId="3" fillId="3" borderId="0" xfId="1" applyFont="1" applyFill="1" applyAlignment="1">
      <alignment horizontal="left"/>
    </xf>
    <xf numFmtId="0" fontId="24" fillId="3" borderId="0" xfId="1" applyFont="1" applyFill="1" applyAlignment="1">
      <alignment horizontal="left" vertical="center"/>
    </xf>
    <xf numFmtId="0" fontId="39" fillId="3" borderId="0" xfId="1" applyFont="1" applyFill="1" applyAlignment="1" applyProtection="1">
      <alignment horizontal="left"/>
      <protection hidden="1"/>
    </xf>
    <xf numFmtId="0" fontId="39" fillId="3" borderId="0" xfId="1" applyFont="1" applyFill="1" applyAlignment="1" applyProtection="1">
      <alignment horizontal="left" vertical="center"/>
      <protection hidden="1"/>
    </xf>
    <xf numFmtId="0" fontId="2" fillId="3" borderId="0" xfId="1" applyFont="1" applyFill="1" applyAlignment="1" applyProtection="1">
      <alignment horizontal="left"/>
      <protection hidden="1"/>
    </xf>
    <xf numFmtId="0" fontId="6" fillId="3" borderId="0" xfId="2" applyFont="1" applyFill="1" applyBorder="1" applyAlignment="1">
      <alignment horizontal="left"/>
    </xf>
    <xf numFmtId="0" fontId="44" fillId="11" borderId="0" xfId="1" applyFont="1" applyFill="1" applyAlignment="1">
      <alignment horizontal="center"/>
    </xf>
    <xf numFmtId="0" fontId="44" fillId="6" borderId="0" xfId="1" applyFont="1" applyFill="1" applyAlignment="1">
      <alignment horizontal="center"/>
    </xf>
    <xf numFmtId="0" fontId="45" fillId="11" borderId="11" xfId="1" applyFont="1" applyFill="1" applyBorder="1" applyAlignment="1">
      <alignment horizontal="center" vertical="center"/>
    </xf>
    <xf numFmtId="0" fontId="46" fillId="3" borderId="0" xfId="3" applyFont="1" applyFill="1" applyAlignment="1">
      <alignment horizontal="center"/>
    </xf>
    <xf numFmtId="0" fontId="46" fillId="3" borderId="0" xfId="3" applyFont="1" applyFill="1" applyAlignment="1">
      <alignment horizontal="left"/>
    </xf>
    <xf numFmtId="0" fontId="37" fillId="3" borderId="12" xfId="4" quotePrefix="1" applyNumberFormat="1" applyFont="1" applyFill="1" applyBorder="1" applyAlignment="1" applyProtection="1">
      <alignment horizontal="center"/>
      <protection locked="0"/>
    </xf>
    <xf numFmtId="0" fontId="27" fillId="3" borderId="12" xfId="4" quotePrefix="1" applyNumberFormat="1" applyFont="1" applyFill="1" applyBorder="1" applyAlignment="1" applyProtection="1">
      <alignment horizontal="center"/>
      <protection locked="0"/>
    </xf>
    <xf numFmtId="4" fontId="27" fillId="6" borderId="12" xfId="1" applyNumberFormat="1" applyFont="1" applyFill="1" applyBorder="1" applyAlignment="1">
      <alignment horizontal="right" indent="1"/>
    </xf>
    <xf numFmtId="0" fontId="47" fillId="3" borderId="0" xfId="1" applyFont="1" applyFill="1" applyProtection="1">
      <protection hidden="1"/>
    </xf>
    <xf numFmtId="0" fontId="3" fillId="3" borderId="0" xfId="3" applyFont="1" applyFill="1" applyAlignment="1">
      <alignment horizontal="left"/>
    </xf>
    <xf numFmtId="0" fontId="8" fillId="3" borderId="11" xfId="1" applyFont="1" applyFill="1" applyBorder="1" applyAlignment="1" applyProtection="1">
      <alignment horizontal="center"/>
      <protection hidden="1"/>
    </xf>
    <xf numFmtId="0" fontId="5" fillId="3" borderId="12" xfId="2" applyFont="1" applyFill="1" applyBorder="1" applyAlignment="1">
      <alignment horizontal="center" wrapText="1"/>
    </xf>
    <xf numFmtId="4" fontId="7" fillId="3" borderId="12" xfId="2" applyNumberFormat="1" applyFont="1" applyFill="1" applyBorder="1" applyAlignment="1">
      <alignment horizontal="right" indent="1"/>
    </xf>
    <xf numFmtId="0" fontId="6" fillId="3" borderId="7" xfId="2" applyFont="1" applyFill="1" applyBorder="1" applyAlignment="1">
      <alignment horizontal="center" wrapText="1"/>
    </xf>
    <xf numFmtId="0" fontId="7" fillId="3" borderId="14" xfId="4" quotePrefix="1" applyNumberFormat="1" applyFont="1" applyFill="1" applyBorder="1" applyAlignment="1" applyProtection="1">
      <alignment horizontal="left" wrapText="1" indent="1"/>
      <protection locked="0"/>
    </xf>
    <xf numFmtId="0" fontId="7" fillId="3" borderId="2" xfId="4" quotePrefix="1" applyNumberFormat="1" applyFont="1" applyFill="1" applyBorder="1" applyAlignment="1" applyProtection="1">
      <alignment horizontal="left" wrapText="1" indent="1"/>
      <protection locked="0"/>
    </xf>
    <xf numFmtId="0" fontId="7" fillId="3" borderId="13" xfId="4" quotePrefix="1" applyNumberFormat="1" applyFont="1" applyFill="1" applyBorder="1" applyAlignment="1" applyProtection="1">
      <alignment horizontal="left" wrapText="1" indent="1"/>
      <protection locked="0"/>
    </xf>
    <xf numFmtId="0" fontId="25" fillId="3" borderId="0" xfId="5" applyFont="1" applyFill="1" applyAlignment="1" applyProtection="1">
      <alignment horizontal="center" vertical="center"/>
      <protection hidden="1"/>
    </xf>
    <xf numFmtId="0" fontId="13" fillId="4" borderId="6" xfId="5" applyFont="1" applyFill="1" applyBorder="1" applyAlignment="1" applyProtection="1">
      <alignment horizontal="center" wrapText="1"/>
      <protection hidden="1"/>
    </xf>
    <xf numFmtId="0" fontId="13" fillId="4" borderId="1" xfId="5" applyFont="1" applyFill="1" applyBorder="1" applyAlignment="1" applyProtection="1">
      <alignment horizontal="center" wrapText="1"/>
      <protection hidden="1"/>
    </xf>
    <xf numFmtId="0" fontId="13" fillId="4" borderId="5" xfId="5" applyFont="1" applyFill="1" applyBorder="1" applyAlignment="1" applyProtection="1">
      <alignment horizontal="center" wrapText="1"/>
      <protection hidden="1"/>
    </xf>
    <xf numFmtId="0" fontId="10" fillId="3" borderId="17" xfId="6" applyFont="1" applyFill="1" applyBorder="1" applyAlignment="1">
      <alignment horizontal="left" wrapText="1" indent="1"/>
    </xf>
    <xf numFmtId="0" fontId="10" fillId="3" borderId="16" xfId="6" applyFont="1" applyFill="1" applyBorder="1" applyAlignment="1">
      <alignment horizontal="left" wrapText="1" indent="1"/>
    </xf>
    <xf numFmtId="0" fontId="10" fillId="3" borderId="15" xfId="6" applyFont="1" applyFill="1" applyBorder="1" applyAlignment="1">
      <alignment horizontal="left" wrapText="1" indent="1"/>
    </xf>
    <xf numFmtId="0" fontId="10" fillId="3" borderId="14" xfId="6" applyFont="1" applyFill="1" applyBorder="1" applyAlignment="1">
      <alignment horizontal="left" wrapText="1" indent="1"/>
    </xf>
    <xf numFmtId="0" fontId="10" fillId="3" borderId="2" xfId="6" applyFont="1" applyFill="1" applyBorder="1" applyAlignment="1">
      <alignment horizontal="left" wrapText="1" indent="1"/>
    </xf>
    <xf numFmtId="0" fontId="10" fillId="3" borderId="13" xfId="6" applyFont="1" applyFill="1" applyBorder="1" applyAlignment="1">
      <alignment horizontal="left" wrapText="1" indent="1"/>
    </xf>
    <xf numFmtId="0" fontId="8" fillId="3" borderId="6" xfId="6" applyFont="1" applyFill="1" applyBorder="1" applyAlignment="1">
      <alignment horizontal="left" wrapText="1" indent="1"/>
    </xf>
    <xf numFmtId="0" fontId="8" fillId="3" borderId="1" xfId="6" applyFont="1" applyFill="1" applyBorder="1" applyAlignment="1">
      <alignment horizontal="left" wrapText="1" indent="1"/>
    </xf>
    <xf numFmtId="0" fontId="8" fillId="3" borderId="5" xfId="6" applyFont="1" applyFill="1" applyBorder="1" applyAlignment="1">
      <alignment horizontal="left" wrapText="1" indent="1"/>
    </xf>
    <xf numFmtId="0" fontId="10" fillId="3" borderId="10" xfId="6" applyFont="1" applyFill="1" applyBorder="1" applyAlignment="1">
      <alignment horizontal="left" indent="1"/>
    </xf>
    <xf numFmtId="0" fontId="10" fillId="3" borderId="9" xfId="6" applyFont="1" applyFill="1" applyBorder="1" applyAlignment="1">
      <alignment horizontal="left" indent="1"/>
    </xf>
    <xf numFmtId="0" fontId="27" fillId="3" borderId="14" xfId="4" quotePrefix="1" applyNumberFormat="1" applyFont="1" applyFill="1" applyBorder="1" applyAlignment="1" applyProtection="1">
      <alignment horizontal="left" indent="1"/>
      <protection locked="0"/>
    </xf>
    <xf numFmtId="0" fontId="27" fillId="3" borderId="2" xfId="4" quotePrefix="1" applyNumberFormat="1" applyFont="1" applyFill="1" applyBorder="1" applyAlignment="1" applyProtection="1">
      <alignment horizontal="left" indent="1"/>
      <protection locked="0"/>
    </xf>
    <xf numFmtId="0" fontId="27" fillId="3" borderId="13" xfId="4" quotePrefix="1" applyNumberFormat="1" applyFont="1" applyFill="1" applyBorder="1" applyAlignment="1" applyProtection="1">
      <alignment horizontal="left" indent="1"/>
      <protection locked="0"/>
    </xf>
    <xf numFmtId="0" fontId="25" fillId="3" borderId="0" xfId="1" applyFont="1" applyFill="1" applyAlignment="1" applyProtection="1">
      <alignment horizontal="center" vertical="center"/>
      <protection hidden="1"/>
    </xf>
    <xf numFmtId="0" fontId="13" fillId="4" borderId="6" xfId="1" applyFont="1" applyFill="1" applyBorder="1" applyAlignment="1" applyProtection="1">
      <alignment horizontal="center" wrapText="1"/>
      <protection hidden="1"/>
    </xf>
    <xf numFmtId="0" fontId="13" fillId="4" borderId="1" xfId="1" applyFont="1" applyFill="1" applyBorder="1" applyAlignment="1" applyProtection="1">
      <alignment horizontal="center" wrapText="1"/>
      <protection hidden="1"/>
    </xf>
    <xf numFmtId="0" fontId="13" fillId="4" borderId="5" xfId="1" applyFont="1" applyFill="1" applyBorder="1" applyAlignment="1" applyProtection="1">
      <alignment horizontal="center" wrapText="1"/>
      <protection hidden="1"/>
    </xf>
    <xf numFmtId="0" fontId="10" fillId="3" borderId="17" xfId="2" applyFont="1" applyFill="1" applyBorder="1" applyAlignment="1">
      <alignment horizontal="left" wrapText="1" indent="1"/>
    </xf>
    <xf numFmtId="0" fontId="10" fillId="3" borderId="16" xfId="2" applyFont="1" applyFill="1" applyBorder="1" applyAlignment="1">
      <alignment horizontal="left" wrapText="1" indent="1"/>
    </xf>
    <xf numFmtId="0" fontId="10" fillId="3" borderId="15" xfId="2" applyFont="1" applyFill="1" applyBorder="1" applyAlignment="1">
      <alignment horizontal="left" wrapText="1" indent="1"/>
    </xf>
    <xf numFmtId="0" fontId="10" fillId="3" borderId="14" xfId="2" applyFont="1" applyFill="1" applyBorder="1" applyAlignment="1">
      <alignment horizontal="left" indent="1"/>
    </xf>
    <xf numFmtId="0" fontId="10" fillId="3" borderId="2" xfId="2" applyFont="1" applyFill="1" applyBorder="1" applyAlignment="1">
      <alignment horizontal="left" indent="1"/>
    </xf>
    <xf numFmtId="0" fontId="10" fillId="3" borderId="13" xfId="2" applyFont="1" applyFill="1" applyBorder="1" applyAlignment="1">
      <alignment horizontal="left" indent="1"/>
    </xf>
    <xf numFmtId="0" fontId="7" fillId="3" borderId="14" xfId="4" quotePrefix="1" applyNumberFormat="1" applyFont="1" applyFill="1" applyBorder="1" applyAlignment="1" applyProtection="1">
      <alignment horizontal="left" indent="1"/>
      <protection locked="0"/>
    </xf>
    <xf numFmtId="0" fontId="7" fillId="3" borderId="2" xfId="4" quotePrefix="1" applyNumberFormat="1" applyFont="1" applyFill="1" applyBorder="1" applyAlignment="1" applyProtection="1">
      <alignment horizontal="left" indent="1"/>
      <protection locked="0"/>
    </xf>
    <xf numFmtId="0" fontId="7" fillId="3" borderId="13" xfId="4" quotePrefix="1" applyNumberFormat="1" applyFont="1" applyFill="1" applyBorder="1" applyAlignment="1" applyProtection="1">
      <alignment horizontal="left" indent="1"/>
      <protection locked="0"/>
    </xf>
    <xf numFmtId="0" fontId="8" fillId="3" borderId="6" xfId="2" applyFont="1" applyFill="1" applyBorder="1" applyAlignment="1">
      <alignment horizontal="left" wrapText="1" indent="1"/>
    </xf>
    <xf numFmtId="0" fontId="8" fillId="3" borderId="1" xfId="2" applyFont="1" applyFill="1" applyBorder="1" applyAlignment="1">
      <alignment horizontal="left" wrapText="1" indent="1"/>
    </xf>
    <xf numFmtId="0" fontId="8" fillId="3" borderId="5" xfId="2" applyFont="1" applyFill="1" applyBorder="1" applyAlignment="1">
      <alignment horizontal="left" wrapText="1" indent="1"/>
    </xf>
    <xf numFmtId="0" fontId="10" fillId="3" borderId="10" xfId="2" applyFont="1" applyFill="1" applyBorder="1" applyAlignment="1">
      <alignment horizontal="left" indent="1"/>
    </xf>
    <xf numFmtId="0" fontId="10" fillId="3" borderId="9" xfId="2" applyFont="1" applyFill="1" applyBorder="1" applyAlignment="1">
      <alignment horizontal="left" indent="1"/>
    </xf>
    <xf numFmtId="0" fontId="10" fillId="3" borderId="14" xfId="2" applyFont="1" applyFill="1" applyBorder="1" applyAlignment="1">
      <alignment horizontal="left" wrapText="1" indent="1"/>
    </xf>
    <xf numFmtId="0" fontId="10" fillId="3" borderId="2" xfId="2" applyFont="1" applyFill="1" applyBorder="1" applyAlignment="1">
      <alignment horizontal="left" wrapText="1" indent="1"/>
    </xf>
    <xf numFmtId="0" fontId="10" fillId="3" borderId="13" xfId="2" applyFont="1" applyFill="1" applyBorder="1" applyAlignment="1">
      <alignment horizontal="left" wrapText="1" indent="1"/>
    </xf>
    <xf numFmtId="0" fontId="10" fillId="3" borderId="14" xfId="4" quotePrefix="1" applyNumberFormat="1" applyFont="1" applyFill="1" applyBorder="1" applyAlignment="1" applyProtection="1">
      <alignment horizontal="left" wrapText="1" indent="1"/>
      <protection locked="0"/>
    </xf>
    <xf numFmtId="0" fontId="10" fillId="3" borderId="2" xfId="4" quotePrefix="1" applyNumberFormat="1" applyFont="1" applyFill="1" applyBorder="1" applyAlignment="1" applyProtection="1">
      <alignment horizontal="left" wrapText="1" indent="1"/>
      <protection locked="0"/>
    </xf>
    <xf numFmtId="0" fontId="10" fillId="3" borderId="13" xfId="4" quotePrefix="1" applyNumberFormat="1" applyFont="1" applyFill="1" applyBorder="1" applyAlignment="1" applyProtection="1">
      <alignment horizontal="left" wrapText="1" indent="1"/>
      <protection locked="0"/>
    </xf>
    <xf numFmtId="0" fontId="10" fillId="3" borderId="26" xfId="5" applyFont="1" applyFill="1" applyBorder="1" applyAlignment="1" applyProtection="1">
      <alignment horizontal="left" vertical="center" wrapText="1" indent="1"/>
      <protection hidden="1"/>
    </xf>
    <xf numFmtId="0" fontId="10" fillId="3" borderId="4" xfId="5" applyFont="1" applyFill="1" applyBorder="1" applyAlignment="1" applyProtection="1">
      <alignment horizontal="left" vertical="center" wrapText="1" indent="1"/>
      <protection hidden="1"/>
    </xf>
    <xf numFmtId="0" fontId="7" fillId="3" borderId="17" xfId="4" quotePrefix="1" applyNumberFormat="1" applyFont="1" applyFill="1" applyBorder="1" applyAlignment="1" applyProtection="1">
      <alignment horizontal="left" wrapText="1" indent="1"/>
      <protection locked="0"/>
    </xf>
    <xf numFmtId="0" fontId="7" fillId="3" borderId="16" xfId="4" quotePrefix="1" applyNumberFormat="1" applyFont="1" applyFill="1" applyBorder="1" applyAlignment="1" applyProtection="1">
      <alignment horizontal="left" wrapText="1" indent="1"/>
      <protection locked="0"/>
    </xf>
    <xf numFmtId="0" fontId="7" fillId="3" borderId="15" xfId="4" quotePrefix="1" applyNumberFormat="1" applyFont="1" applyFill="1" applyBorder="1" applyAlignment="1" applyProtection="1">
      <alignment horizontal="left" wrapText="1" indent="1"/>
      <protection locked="0"/>
    </xf>
    <xf numFmtId="0" fontId="27" fillId="3" borderId="14" xfId="4" quotePrefix="1" applyNumberFormat="1" applyFont="1" applyFill="1" applyBorder="1" applyAlignment="1" applyProtection="1">
      <alignment horizontal="left" wrapText="1" indent="1"/>
      <protection locked="0"/>
    </xf>
    <xf numFmtId="0" fontId="27" fillId="3" borderId="2" xfId="4" quotePrefix="1" applyNumberFormat="1" applyFont="1" applyFill="1" applyBorder="1" applyAlignment="1" applyProtection="1">
      <alignment horizontal="left" wrapText="1" indent="1"/>
      <protection locked="0"/>
    </xf>
    <xf numFmtId="0" fontId="27" fillId="3" borderId="13" xfId="4" quotePrefix="1" applyNumberFormat="1" applyFont="1" applyFill="1" applyBorder="1" applyAlignment="1" applyProtection="1">
      <alignment horizontal="left" wrapText="1" indent="1"/>
      <protection locked="0"/>
    </xf>
    <xf numFmtId="0" fontId="10" fillId="3" borderId="26" xfId="1" applyFont="1" applyFill="1" applyBorder="1" applyAlignment="1" applyProtection="1">
      <alignment horizontal="left" vertical="center" wrapText="1" indent="1"/>
      <protection hidden="1"/>
    </xf>
    <xf numFmtId="0" fontId="10" fillId="3" borderId="4" xfId="1" applyFont="1" applyFill="1" applyBorder="1" applyAlignment="1" applyProtection="1">
      <alignment horizontal="left" vertical="center" wrapText="1" indent="1"/>
      <protection hidden="1"/>
    </xf>
    <xf numFmtId="0" fontId="10" fillId="3" borderId="14" xfId="1" applyFont="1" applyFill="1" applyBorder="1" applyAlignment="1" applyProtection="1">
      <alignment horizontal="left" vertical="center" wrapText="1" indent="1"/>
      <protection hidden="1"/>
    </xf>
    <xf numFmtId="0" fontId="10" fillId="3" borderId="2" xfId="1" applyFont="1" applyFill="1" applyBorder="1" applyAlignment="1" applyProtection="1">
      <alignment horizontal="left" vertical="center" wrapText="1" indent="1"/>
      <protection hidden="1"/>
    </xf>
    <xf numFmtId="0" fontId="10" fillId="3" borderId="13" xfId="1" applyFont="1" applyFill="1" applyBorder="1" applyAlignment="1" applyProtection="1">
      <alignment horizontal="left" vertical="center" wrapText="1" indent="1"/>
      <protection hidden="1"/>
    </xf>
    <xf numFmtId="0" fontId="10" fillId="3" borderId="23" xfId="2" applyFont="1" applyFill="1" applyBorder="1" applyAlignment="1">
      <alignment horizontal="left" wrapText="1" indent="1"/>
    </xf>
    <xf numFmtId="0" fontId="10" fillId="3" borderId="21" xfId="2" applyFont="1" applyFill="1" applyBorder="1" applyAlignment="1">
      <alignment horizontal="left" wrapText="1" indent="1"/>
    </xf>
    <xf numFmtId="0" fontId="10" fillId="3" borderId="27" xfId="2" applyFont="1" applyFill="1" applyBorder="1" applyAlignment="1">
      <alignment horizontal="left" wrapText="1" indent="1"/>
    </xf>
    <xf numFmtId="0" fontId="10" fillId="3" borderId="3" xfId="2" applyFont="1" applyFill="1" applyBorder="1" applyAlignment="1">
      <alignment horizontal="left" wrapText="1" indent="1"/>
    </xf>
    <xf numFmtId="0" fontId="10" fillId="3" borderId="28" xfId="2" applyFont="1" applyFill="1" applyBorder="1" applyAlignment="1">
      <alignment horizontal="left" wrapText="1" indent="1"/>
    </xf>
    <xf numFmtId="0" fontId="10" fillId="3" borderId="10" xfId="2" applyFont="1" applyFill="1" applyBorder="1" applyAlignment="1">
      <alignment horizontal="left" wrapText="1" indent="1"/>
    </xf>
    <xf numFmtId="0" fontId="10" fillId="3" borderId="9" xfId="2" applyFont="1" applyFill="1" applyBorder="1" applyAlignment="1">
      <alignment horizontal="left" wrapText="1" indent="1"/>
    </xf>
    <xf numFmtId="0" fontId="10" fillId="3" borderId="29" xfId="2" applyFont="1" applyFill="1" applyBorder="1" applyAlignment="1">
      <alignment horizontal="left" wrapText="1" indent="1"/>
    </xf>
    <xf numFmtId="0" fontId="48" fillId="0" borderId="0" xfId="0" applyFont="1" applyFill="1"/>
    <xf numFmtId="2" fontId="48" fillId="0" borderId="0" xfId="0" applyNumberFormat="1" applyFont="1" applyFill="1"/>
    <xf numFmtId="14" fontId="48" fillId="0" borderId="0" xfId="0" quotePrefix="1" applyNumberFormat="1" applyFont="1" applyFill="1"/>
    <xf numFmtId="0" fontId="48" fillId="0" borderId="0" xfId="0" applyNumberFormat="1" applyFont="1" applyFill="1"/>
    <xf numFmtId="14" fontId="0" fillId="0" borderId="0" xfId="0" applyNumberFormat="1"/>
  </cellXfs>
  <cellStyles count="7">
    <cellStyle name="Normal" xfId="0" builtinId="0"/>
    <cellStyle name="Normal 2" xfId="1"/>
    <cellStyle name="Normal 2 2" xfId="2"/>
    <cellStyle name="Normal 2 2 2" xfId="5"/>
    <cellStyle name="Normal 2 2 2 2" xfId="6"/>
    <cellStyle name="Normal_2012-11-06-Compte Résultat validé pour MAJ DRAGON" xfId="3"/>
    <cellStyle name="Normal_CONSO_bilM1" xfId="4"/>
  </cellStyles>
  <dxfs count="0"/>
  <tableStyles count="0" defaultTableStyle="TableStyleMedium9" defaultPivotStyle="PivotStyleLight16"/>
  <colors>
    <mruColors>
      <color rgb="FFBBC8E4"/>
      <color rgb="FFC1DBFF"/>
      <color rgb="FF9BB5DB"/>
      <color rgb="FF7CA1D3"/>
      <color rgb="FF6191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762000</xdr:colOff>
      <xdr:row>4</xdr:row>
      <xdr:rowOff>63500</xdr:rowOff>
    </xdr:from>
    <xdr:ext cx="2193925" cy="1447800"/>
    <xdr:pic>
      <xdr:nvPicPr>
        <xdr:cNvPr id="2" name="Image 1" descr="Capture d’écran 2017-09-05 à 17.06.0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1054100"/>
          <a:ext cx="2193925" cy="14478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81"/>
  <sheetViews>
    <sheetView tabSelected="1" topLeftCell="D1" workbookViewId="0">
      <selection activeCell="D1" sqref="D1"/>
    </sheetView>
  </sheetViews>
  <sheetFormatPr baseColWidth="10" defaultColWidth="13.140625" defaultRowHeight="15.75" x14ac:dyDescent="0.25"/>
  <cols>
    <col min="1" max="1" width="11.28515625" style="126" hidden="1" customWidth="1" collapsed="1"/>
    <col min="2" max="2" width="3.85546875" style="112" hidden="1" customWidth="1" collapsed="1"/>
    <col min="3" max="3" width="41.28515625" style="69" hidden="1" customWidth="1" collapsed="1"/>
    <col min="4" max="4" width="11.5703125" style="69" customWidth="1" collapsed="1"/>
    <col min="5" max="5" width="24.140625" style="69" customWidth="1" collapsed="1"/>
    <col min="6" max="6" width="22.85546875" style="69" customWidth="1" collapsed="1"/>
    <col min="7" max="7" width="19" style="69" customWidth="1" collapsed="1"/>
    <col min="8" max="8" width="9.28515625" style="71" customWidth="1" collapsed="1"/>
    <col min="9" max="9" width="16" style="72" customWidth="1" collapsed="1"/>
    <col min="10" max="11" width="23" style="72" customWidth="1" collapsed="1"/>
    <col min="12" max="16384" width="13.140625" style="69" collapsed="1"/>
  </cols>
  <sheetData>
    <row r="1" spans="1:11" ht="8.1" customHeight="1" x14ac:dyDescent="0.25">
      <c r="A1" s="42"/>
      <c r="B1" s="69"/>
      <c r="C1" s="70"/>
    </row>
    <row r="2" spans="1:11" s="74" customFormat="1" ht="36" customHeight="1" x14ac:dyDescent="0.25">
      <c r="A2" s="73"/>
      <c r="C2" s="75"/>
      <c r="D2" s="317" t="s">
        <v>139</v>
      </c>
      <c r="E2" s="317"/>
      <c r="F2" s="317"/>
      <c r="G2" s="317"/>
      <c r="H2" s="317"/>
      <c r="I2" s="317"/>
      <c r="J2" s="317"/>
      <c r="K2" s="76" t="s">
        <v>138</v>
      </c>
    </row>
    <row r="3" spans="1:11" x14ac:dyDescent="0.25">
      <c r="A3" s="42"/>
      <c r="B3" s="69"/>
      <c r="C3" s="70"/>
    </row>
    <row r="4" spans="1:11" ht="18.75" x14ac:dyDescent="0.25">
      <c r="A4" s="42"/>
      <c r="B4" s="69"/>
      <c r="C4" s="70"/>
      <c r="D4" s="77" t="s">
        <v>137</v>
      </c>
      <c r="E4" s="78" t="str">
        <f>Donnees!$K$1</f>
        <v>B84427388</v>
      </c>
      <c r="F4" s="79"/>
      <c r="G4" s="80"/>
      <c r="H4" s="81"/>
      <c r="I4" s="80"/>
      <c r="J4" s="80"/>
      <c r="K4" s="82"/>
    </row>
    <row r="5" spans="1:11" ht="18.75" x14ac:dyDescent="0.25">
      <c r="A5" s="42"/>
      <c r="B5" s="69"/>
      <c r="C5" s="70"/>
      <c r="D5" s="83"/>
      <c r="E5" s="81"/>
      <c r="F5" s="84"/>
      <c r="G5" s="85"/>
      <c r="H5" s="86"/>
      <c r="I5" s="87"/>
      <c r="J5" s="87"/>
      <c r="K5" s="88"/>
    </row>
    <row r="6" spans="1:11" ht="18.75" x14ac:dyDescent="0.3">
      <c r="A6" s="42"/>
      <c r="B6" s="69"/>
      <c r="C6" s="70"/>
      <c r="D6" s="89" t="s">
        <v>136</v>
      </c>
      <c r="E6" s="90"/>
      <c r="F6" s="91"/>
      <c r="G6" s="92"/>
      <c r="H6" s="93"/>
      <c r="I6" s="90"/>
      <c r="J6" s="90"/>
      <c r="K6" s="91"/>
    </row>
    <row r="7" spans="1:11" ht="18.75" x14ac:dyDescent="0.3">
      <c r="A7" s="42"/>
      <c r="B7" s="69"/>
      <c r="C7" s="70"/>
      <c r="D7" s="89"/>
      <c r="E7" s="90"/>
      <c r="F7" s="91"/>
      <c r="G7" s="92"/>
      <c r="H7" s="93"/>
      <c r="I7" s="90"/>
      <c r="J7" s="90"/>
      <c r="K7" s="91"/>
    </row>
    <row r="8" spans="1:11" ht="18.75" x14ac:dyDescent="0.3">
      <c r="A8" s="42"/>
      <c r="B8" s="69"/>
      <c r="C8" s="70"/>
      <c r="D8" s="94" t="str">
        <f>Donnees!$C$1</f>
        <v>Qualiac</v>
      </c>
      <c r="E8" s="95"/>
      <c r="F8" s="96"/>
      <c r="G8" s="92"/>
      <c r="H8" s="93"/>
      <c r="I8" s="90"/>
      <c r="J8" s="90"/>
      <c r="K8" s="91"/>
    </row>
    <row r="9" spans="1:11" ht="27" customHeight="1" x14ac:dyDescent="0.3">
      <c r="A9" s="42"/>
      <c r="B9" s="69"/>
      <c r="C9" s="70"/>
      <c r="D9" s="97"/>
      <c r="E9" s="95"/>
      <c r="F9" s="96"/>
      <c r="G9" s="98"/>
      <c r="H9" s="93"/>
      <c r="I9" s="90"/>
      <c r="J9" s="90"/>
      <c r="K9" s="91"/>
    </row>
    <row r="10" spans="1:11" ht="29.1" customHeight="1" x14ac:dyDescent="0.3">
      <c r="A10" s="42"/>
      <c r="B10" s="69"/>
      <c r="C10" s="70"/>
      <c r="D10" s="99"/>
      <c r="E10" s="100"/>
      <c r="F10" s="101"/>
      <c r="G10" s="102" t="s">
        <v>135</v>
      </c>
      <c r="H10" s="103"/>
      <c r="I10" s="100"/>
      <c r="J10" s="100"/>
      <c r="K10" s="101"/>
    </row>
    <row r="11" spans="1:11" s="110" customFormat="1" ht="32.1" customHeight="1" x14ac:dyDescent="0.25">
      <c r="A11" s="104"/>
      <c r="B11" s="105"/>
      <c r="C11" s="106" t="s">
        <v>134</v>
      </c>
      <c r="D11" s="318" t="s">
        <v>133</v>
      </c>
      <c r="E11" s="319"/>
      <c r="F11" s="319"/>
      <c r="G11" s="320"/>
      <c r="H11" s="107"/>
      <c r="I11" s="108" t="s">
        <v>132</v>
      </c>
      <c r="J11" s="109" t="str">
        <f>CONCATENATE("EJERCICIO ",RIGHT(Donnees!$C$2,4)," (2)")</f>
        <v>EJERCICIO 2016 (2)</v>
      </c>
      <c r="K11" s="109" t="str">
        <f>CONCATENATE("EJERCICIO ",RIGHT(Donnees!$F$2,4)," (3)")</f>
        <v>EJERCICIO 2015 (3)</v>
      </c>
    </row>
    <row r="12" spans="1:11" ht="29.1" customHeight="1" x14ac:dyDescent="0.3">
      <c r="A12" s="111" t="s">
        <v>75</v>
      </c>
      <c r="C12" s="113"/>
      <c r="D12" s="321" t="s">
        <v>131</v>
      </c>
      <c r="E12" s="322"/>
      <c r="F12" s="322"/>
      <c r="G12" s="323"/>
      <c r="H12" s="114">
        <v>11000</v>
      </c>
      <c r="I12" s="115"/>
      <c r="J12" s="115">
        <f>J13+J22+J26+J29+J36+J43+J44</f>
        <v>904800.7200000002</v>
      </c>
      <c r="K12" s="115">
        <f>K13+K22+K26+K29+K36+K43+K44</f>
        <v>863520.02</v>
      </c>
    </row>
    <row r="13" spans="1:11" s="119" customFormat="1" ht="29.1" customHeight="1" x14ac:dyDescent="0.3">
      <c r="A13" s="111" t="s">
        <v>75</v>
      </c>
      <c r="B13" s="105"/>
      <c r="C13" s="116"/>
      <c r="D13" s="324" t="s">
        <v>130</v>
      </c>
      <c r="E13" s="325"/>
      <c r="F13" s="325"/>
      <c r="G13" s="326"/>
      <c r="H13" s="117">
        <v>11100</v>
      </c>
      <c r="I13" s="118"/>
      <c r="J13" s="115">
        <f>SUM(J14:J21)</f>
        <v>26975.34</v>
      </c>
      <c r="K13" s="115">
        <f>SUM(K14:K21)</f>
        <v>0</v>
      </c>
    </row>
    <row r="14" spans="1:11" ht="29.1" customHeight="1" x14ac:dyDescent="0.3">
      <c r="A14" s="26" t="s">
        <v>129</v>
      </c>
      <c r="C14" s="120" t="s">
        <v>128</v>
      </c>
      <c r="D14" s="314" t="s">
        <v>127</v>
      </c>
      <c r="E14" s="315"/>
      <c r="F14" s="315"/>
      <c r="G14" s="316"/>
      <c r="H14" s="24">
        <v>11110</v>
      </c>
      <c r="I14" s="23"/>
      <c r="J14" s="121">
        <f>SUMIFS(Donnees!AM$3:AM$998984,Donnees!$C$3:$C$998984,$A14)</f>
        <v>0</v>
      </c>
      <c r="K14" s="121">
        <f>SUMIFS(Donnees!AP$3:AP$998984,Donnees!$C$3:$C$998984,$A14)</f>
        <v>0</v>
      </c>
    </row>
    <row r="15" spans="1:11" ht="29.1" customHeight="1" x14ac:dyDescent="0.3">
      <c r="A15" s="26" t="s">
        <v>126</v>
      </c>
      <c r="C15" s="120" t="s">
        <v>125</v>
      </c>
      <c r="D15" s="314" t="s">
        <v>124</v>
      </c>
      <c r="E15" s="315"/>
      <c r="F15" s="315"/>
      <c r="G15" s="316"/>
      <c r="H15" s="24">
        <v>11120</v>
      </c>
      <c r="I15" s="23"/>
      <c r="J15" s="121">
        <f>SUMIFS(Donnees!AM$3:AM$998984,Donnees!$C$3:$C$998984,$A15)</f>
        <v>0</v>
      </c>
      <c r="K15" s="121">
        <f>SUMIFS(Donnees!AP$3:AP$998984,Donnees!$C$3:$C$998984,$A15)</f>
        <v>0</v>
      </c>
    </row>
    <row r="16" spans="1:11" ht="29.1" customHeight="1" x14ac:dyDescent="0.3">
      <c r="A16" s="26" t="s">
        <v>123</v>
      </c>
      <c r="C16" s="120" t="s">
        <v>122</v>
      </c>
      <c r="D16" s="314" t="s">
        <v>121</v>
      </c>
      <c r="E16" s="315"/>
      <c r="F16" s="315"/>
      <c r="G16" s="316"/>
      <c r="H16" s="24">
        <v>11130</v>
      </c>
      <c r="I16" s="23"/>
      <c r="J16" s="121">
        <f>SUMIFS(Donnees!AM$3:AM$998984,Donnees!$C$3:$C$998984,$A16)</f>
        <v>0</v>
      </c>
      <c r="K16" s="121">
        <f>SUMIFS(Donnees!AP$3:AP$998984,Donnees!$C$3:$C$998984,$A16)</f>
        <v>0</v>
      </c>
    </row>
    <row r="17" spans="1:11" ht="29.1" customHeight="1" x14ac:dyDescent="0.3">
      <c r="A17" s="26" t="s">
        <v>120</v>
      </c>
      <c r="B17" s="122"/>
      <c r="C17" s="120" t="s">
        <v>119</v>
      </c>
      <c r="D17" s="314" t="s">
        <v>118</v>
      </c>
      <c r="E17" s="315"/>
      <c r="F17" s="315"/>
      <c r="G17" s="316"/>
      <c r="H17" s="24">
        <v>11140</v>
      </c>
      <c r="I17" s="23"/>
      <c r="J17" s="121">
        <f>SUMIFS(Donnees!AM$3:AM$998984,Donnees!$C$3:$C$998984,$A17)</f>
        <v>0</v>
      </c>
      <c r="K17" s="121">
        <f>SUMIFS(Donnees!AP$3:AP$998984,Donnees!$C$3:$C$998984,$A17)</f>
        <v>0</v>
      </c>
    </row>
    <row r="18" spans="1:11" ht="29.1" customHeight="1" x14ac:dyDescent="0.3">
      <c r="A18" s="26" t="s">
        <v>117</v>
      </c>
      <c r="C18" s="120" t="s">
        <v>116</v>
      </c>
      <c r="D18" s="314" t="s">
        <v>115</v>
      </c>
      <c r="E18" s="315"/>
      <c r="F18" s="315"/>
      <c r="G18" s="316"/>
      <c r="H18" s="24">
        <v>11150</v>
      </c>
      <c r="I18" s="23"/>
      <c r="J18" s="121">
        <f>SUMIFS(Donnees!AM$3:AM$998984,Donnees!$C$3:$C$998984,$A18)</f>
        <v>26975.34</v>
      </c>
      <c r="K18" s="121">
        <f>SUMIFS(Donnees!AP$3:AP$998984,Donnees!$C$3:$C$998984,$A18)</f>
        <v>0</v>
      </c>
    </row>
    <row r="19" spans="1:11" ht="29.1" customHeight="1" x14ac:dyDescent="0.3">
      <c r="A19" s="26" t="s">
        <v>114</v>
      </c>
      <c r="C19" s="120" t="s">
        <v>113</v>
      </c>
      <c r="D19" s="314" t="s">
        <v>112</v>
      </c>
      <c r="E19" s="315"/>
      <c r="F19" s="315"/>
      <c r="G19" s="316"/>
      <c r="H19" s="24">
        <v>11160</v>
      </c>
      <c r="I19" s="23"/>
      <c r="J19" s="121">
        <f>SUMIFS(Donnees!AM$3:AM$998984,Donnees!$C$3:$C$998984,$A19)</f>
        <v>0</v>
      </c>
      <c r="K19" s="121">
        <f>SUMIFS(Donnees!AP$3:AP$998984,Donnees!$C$3:$C$998984,$A19)</f>
        <v>0</v>
      </c>
    </row>
    <row r="20" spans="1:11" ht="29.1" customHeight="1" x14ac:dyDescent="0.3">
      <c r="A20" s="20" t="s">
        <v>111</v>
      </c>
      <c r="C20" s="120" t="s">
        <v>79</v>
      </c>
      <c r="D20" s="314" t="s">
        <v>110</v>
      </c>
      <c r="E20" s="315"/>
      <c r="F20" s="315"/>
      <c r="G20" s="316"/>
      <c r="H20" s="24">
        <v>11180</v>
      </c>
      <c r="I20" s="23"/>
      <c r="J20" s="121">
        <f>SUMIFS(Donnees!AM$3:AM$998984,Donnees!$C$3:$C$998984,$A20)</f>
        <v>0</v>
      </c>
      <c r="K20" s="121">
        <f>SUMIFS(Donnees!AP$3:AP$998984,Donnees!$C$3:$C$998984,$A20)</f>
        <v>0</v>
      </c>
    </row>
    <row r="21" spans="1:11" ht="29.1" customHeight="1" x14ac:dyDescent="0.3">
      <c r="A21" s="26" t="s">
        <v>109</v>
      </c>
      <c r="C21" s="120" t="s">
        <v>108</v>
      </c>
      <c r="D21" s="314" t="s">
        <v>107</v>
      </c>
      <c r="E21" s="315"/>
      <c r="F21" s="315"/>
      <c r="G21" s="316"/>
      <c r="H21" s="24">
        <v>11190</v>
      </c>
      <c r="I21" s="23"/>
      <c r="J21" s="121">
        <f>SUMIFS(Donnees!AM$3:AM$998984,Donnees!$C$3:$C$998984,$A21)</f>
        <v>0</v>
      </c>
      <c r="K21" s="121">
        <f>SUMIFS(Donnees!AP$3:AP$998984,Donnees!$C$3:$C$998984,$A21)</f>
        <v>0</v>
      </c>
    </row>
    <row r="22" spans="1:11" s="125" customFormat="1" ht="29.1" customHeight="1" x14ac:dyDescent="0.3">
      <c r="A22" s="123" t="s">
        <v>75</v>
      </c>
      <c r="B22" s="112"/>
      <c r="C22" s="124"/>
      <c r="D22" s="324" t="s">
        <v>106</v>
      </c>
      <c r="E22" s="325"/>
      <c r="F22" s="325"/>
      <c r="G22" s="326"/>
      <c r="H22" s="117">
        <v>11200</v>
      </c>
      <c r="I22" s="118"/>
      <c r="J22" s="115">
        <f>SUM(J23:J25)</f>
        <v>302388.3400000002</v>
      </c>
      <c r="K22" s="115">
        <f>SUM(K23:K25)</f>
        <v>353831.69999999995</v>
      </c>
    </row>
    <row r="23" spans="1:11" ht="29.1" customHeight="1" x14ac:dyDescent="0.3">
      <c r="A23" s="26" t="s">
        <v>105</v>
      </c>
      <c r="C23" s="120" t="s">
        <v>104</v>
      </c>
      <c r="D23" s="314" t="s">
        <v>103</v>
      </c>
      <c r="E23" s="315"/>
      <c r="F23" s="315"/>
      <c r="G23" s="316"/>
      <c r="H23" s="24">
        <v>11210</v>
      </c>
      <c r="I23" s="23"/>
      <c r="J23" s="121">
        <f>SUMIFS(Donnees!AM$3:AM$998984,Donnees!$C$3:$C$998984,$A23)</f>
        <v>0</v>
      </c>
      <c r="K23" s="121">
        <f>SUMIFS(Donnees!AP$3:AP$998984,Donnees!$C$3:$C$998984,$A23)</f>
        <v>0</v>
      </c>
    </row>
    <row r="24" spans="1:11" ht="29.1" customHeight="1" x14ac:dyDescent="0.3">
      <c r="A24" s="26" t="s">
        <v>102</v>
      </c>
      <c r="C24" s="120" t="s">
        <v>101</v>
      </c>
      <c r="D24" s="314" t="s">
        <v>100</v>
      </c>
      <c r="E24" s="315"/>
      <c r="F24" s="315"/>
      <c r="G24" s="316"/>
      <c r="H24" s="24">
        <v>11220</v>
      </c>
      <c r="I24" s="23"/>
      <c r="J24" s="121">
        <f>SUMIFS(Donnees!AM$3:AM$998984,Donnees!$C$3:$C$998984,$A24)</f>
        <v>302388.3400000002</v>
      </c>
      <c r="K24" s="121">
        <f>SUMIFS(Donnees!AP$3:AP$998984,Donnees!$C$3:$C$998984,$A24)</f>
        <v>194029.07999999993</v>
      </c>
    </row>
    <row r="25" spans="1:11" ht="29.1" customHeight="1" x14ac:dyDescent="0.3">
      <c r="A25" s="26" t="s">
        <v>99</v>
      </c>
      <c r="C25" s="120">
        <v>23</v>
      </c>
      <c r="D25" s="314" t="s">
        <v>98</v>
      </c>
      <c r="E25" s="315"/>
      <c r="F25" s="315"/>
      <c r="G25" s="316"/>
      <c r="H25" s="24">
        <v>11230</v>
      </c>
      <c r="I25" s="23"/>
      <c r="J25" s="121">
        <f>SUMIFS(Donnees!AM$3:AM$998984,Donnees!$C$3:$C$998984,$A25)</f>
        <v>0</v>
      </c>
      <c r="K25" s="121">
        <f>SUMIFS(Donnees!AP$3:AP$998984,Donnees!$C$3:$C$998984,$A25)</f>
        <v>159802.62</v>
      </c>
    </row>
    <row r="26" spans="1:11" s="125" customFormat="1" ht="29.1" customHeight="1" x14ac:dyDescent="0.3">
      <c r="A26" s="123" t="s">
        <v>75</v>
      </c>
      <c r="B26" s="112"/>
      <c r="C26" s="124"/>
      <c r="D26" s="324" t="s">
        <v>97</v>
      </c>
      <c r="E26" s="325"/>
      <c r="F26" s="325"/>
      <c r="G26" s="326"/>
      <c r="H26" s="117">
        <v>11300</v>
      </c>
      <c r="I26" s="118"/>
      <c r="J26" s="115">
        <f>SUM(J27:J28)</f>
        <v>0</v>
      </c>
      <c r="K26" s="115">
        <f>SUM(K27:K28)</f>
        <v>0</v>
      </c>
    </row>
    <row r="27" spans="1:11" ht="29.1" customHeight="1" x14ac:dyDescent="0.3">
      <c r="A27" s="26" t="s">
        <v>96</v>
      </c>
      <c r="C27" s="120" t="s">
        <v>95</v>
      </c>
      <c r="D27" s="314" t="s">
        <v>94</v>
      </c>
      <c r="E27" s="315"/>
      <c r="F27" s="315"/>
      <c r="G27" s="316"/>
      <c r="H27" s="24">
        <v>11310</v>
      </c>
      <c r="I27" s="23"/>
      <c r="J27" s="121">
        <f>SUMIFS(Donnees!AM$3:AM$998984,Donnees!$C$3:$C$998984,$A27)</f>
        <v>0</v>
      </c>
      <c r="K27" s="121">
        <f>SUMIFS(Donnees!AP$3:AP$998984,Donnees!$C$3:$C$998984,$A27)</f>
        <v>0</v>
      </c>
    </row>
    <row r="28" spans="1:11" ht="29.1" customHeight="1" x14ac:dyDescent="0.3">
      <c r="A28" s="26" t="s">
        <v>93</v>
      </c>
      <c r="C28" s="120" t="s">
        <v>92</v>
      </c>
      <c r="D28" s="314" t="s">
        <v>91</v>
      </c>
      <c r="E28" s="315"/>
      <c r="F28" s="315"/>
      <c r="G28" s="316"/>
      <c r="H28" s="24">
        <v>11320</v>
      </c>
      <c r="I28" s="23"/>
      <c r="J28" s="121">
        <f>SUMIFS(Donnees!AM$3:AM$998984,Donnees!$C$3:$C$998984,$A28)</f>
        <v>0</v>
      </c>
      <c r="K28" s="121">
        <f>SUMIFS(Donnees!AP$3:AP$998984,Donnees!$C$3:$C$998984,$A28)</f>
        <v>0</v>
      </c>
    </row>
    <row r="29" spans="1:11" s="125" customFormat="1" ht="29.1" customHeight="1" x14ac:dyDescent="0.3">
      <c r="A29" s="123" t="s">
        <v>75</v>
      </c>
      <c r="B29" s="112"/>
      <c r="C29" s="124"/>
      <c r="D29" s="324" t="s">
        <v>90</v>
      </c>
      <c r="E29" s="325"/>
      <c r="F29" s="325"/>
      <c r="G29" s="326"/>
      <c r="H29" s="117">
        <v>11400</v>
      </c>
      <c r="I29" s="118"/>
      <c r="J29" s="115">
        <f>SUM(J30:J35)</f>
        <v>0</v>
      </c>
      <c r="K29" s="115">
        <f>SUM(K30:K35)</f>
        <v>0</v>
      </c>
    </row>
    <row r="30" spans="1:11" ht="29.1" customHeight="1" x14ac:dyDescent="0.3">
      <c r="A30" s="126" t="s">
        <v>89</v>
      </c>
      <c r="C30" s="120" t="s">
        <v>88</v>
      </c>
      <c r="D30" s="314" t="s">
        <v>71</v>
      </c>
      <c r="E30" s="315"/>
      <c r="F30" s="315"/>
      <c r="G30" s="316"/>
      <c r="H30" s="24">
        <v>11410</v>
      </c>
      <c r="I30" s="23"/>
      <c r="J30" s="121">
        <f>SUMIFS(Donnees!AM$3:AM$998984,Donnees!$C$3:$C$998984,$A30)</f>
        <v>0</v>
      </c>
      <c r="K30" s="121">
        <f>SUMIFS(Donnees!AP$3:AP$998984,Donnees!$C$3:$C$998984,$A30)</f>
        <v>0</v>
      </c>
    </row>
    <row r="31" spans="1:11" ht="29.1" customHeight="1" x14ac:dyDescent="0.3">
      <c r="A31" s="126" t="s">
        <v>87</v>
      </c>
      <c r="C31" s="120" t="s">
        <v>86</v>
      </c>
      <c r="D31" s="314" t="s">
        <v>85</v>
      </c>
      <c r="E31" s="315"/>
      <c r="F31" s="315"/>
      <c r="G31" s="316"/>
      <c r="H31" s="24">
        <v>11420</v>
      </c>
      <c r="I31" s="23"/>
      <c r="J31" s="121">
        <f>SUMIFS(Donnees!AM$3:AM$998984,Donnees!$C$3:$C$998984,$A31)</f>
        <v>0</v>
      </c>
      <c r="K31" s="121">
        <f>SUMIFS(Donnees!AP$3:AP$998984,Donnees!$C$3:$C$998984,$A31)</f>
        <v>0</v>
      </c>
    </row>
    <row r="32" spans="1:11" ht="29.1" customHeight="1" x14ac:dyDescent="0.3">
      <c r="A32" s="126" t="s">
        <v>84</v>
      </c>
      <c r="C32" s="120" t="s">
        <v>83</v>
      </c>
      <c r="D32" s="314" t="s">
        <v>82</v>
      </c>
      <c r="E32" s="315"/>
      <c r="F32" s="315"/>
      <c r="G32" s="316"/>
      <c r="H32" s="24">
        <v>11430</v>
      </c>
      <c r="I32" s="23"/>
      <c r="J32" s="121">
        <f>SUMIFS(Donnees!AM$3:AM$998984,Donnees!$C$3:$C$998984,$A32)</f>
        <v>0</v>
      </c>
      <c r="K32" s="121">
        <f>SUMIFS(Donnees!AP$3:AP$998984,Donnees!$C$3:$C$998984,$A32)</f>
        <v>0</v>
      </c>
    </row>
    <row r="33" spans="1:11" ht="29.1" customHeight="1" x14ac:dyDescent="0.3">
      <c r="A33" s="20" t="s">
        <v>81</v>
      </c>
      <c r="C33" s="120" t="s">
        <v>79</v>
      </c>
      <c r="D33" s="314" t="s">
        <v>63</v>
      </c>
      <c r="E33" s="315"/>
      <c r="F33" s="315"/>
      <c r="G33" s="316"/>
      <c r="H33" s="24">
        <v>11440</v>
      </c>
      <c r="I33" s="23"/>
      <c r="J33" s="121">
        <f>SUMIFS(Donnees!AM$3:AM$998984,Donnees!$C$3:$C$998984,$A33)</f>
        <v>0</v>
      </c>
      <c r="K33" s="121">
        <f>SUMIFS(Donnees!AP$3:AP$998984,Donnees!$C$3:$C$998984,$A33)</f>
        <v>0</v>
      </c>
    </row>
    <row r="34" spans="1:11" ht="29.1" customHeight="1" x14ac:dyDescent="0.3">
      <c r="A34" s="20" t="s">
        <v>80</v>
      </c>
      <c r="C34" s="120" t="s">
        <v>79</v>
      </c>
      <c r="D34" s="314" t="s">
        <v>61</v>
      </c>
      <c r="E34" s="315"/>
      <c r="F34" s="315"/>
      <c r="G34" s="316"/>
      <c r="H34" s="24">
        <v>11450</v>
      </c>
      <c r="I34" s="23"/>
      <c r="J34" s="121">
        <f>SUMIFS(Donnees!AM$3:AM$998984,Donnees!$C$3:$C$998984,$A34)</f>
        <v>0</v>
      </c>
      <c r="K34" s="121">
        <f>SUMIFS(Donnees!AP$3:AP$998984,Donnees!$C$3:$C$998984,$A34)</f>
        <v>0</v>
      </c>
    </row>
    <row r="35" spans="1:11" ht="29.1" customHeight="1" x14ac:dyDescent="0.3">
      <c r="A35" s="20" t="s">
        <v>78</v>
      </c>
      <c r="C35" s="127" t="s">
        <v>77</v>
      </c>
      <c r="D35" s="314" t="s">
        <v>76</v>
      </c>
      <c r="E35" s="315"/>
      <c r="F35" s="315"/>
      <c r="G35" s="316"/>
      <c r="H35" s="24">
        <v>11460</v>
      </c>
      <c r="I35" s="23"/>
      <c r="J35" s="121">
        <f>SUMIFS(Donnees!AM$3:AM$998984,Donnees!$C$3:$C$998984,$A35)</f>
        <v>0</v>
      </c>
      <c r="K35" s="121">
        <f>SUMIFS(Donnees!AP$3:AP$998984,Donnees!$C$3:$C$998984,$A35)</f>
        <v>0</v>
      </c>
    </row>
    <row r="36" spans="1:11" s="125" customFormat="1" ht="29.1" customHeight="1" x14ac:dyDescent="0.3">
      <c r="A36" s="123" t="s">
        <v>75</v>
      </c>
      <c r="B36" s="112"/>
      <c r="C36" s="128"/>
      <c r="D36" s="324" t="s">
        <v>74</v>
      </c>
      <c r="E36" s="325"/>
      <c r="F36" s="325"/>
      <c r="G36" s="326"/>
      <c r="H36" s="117">
        <v>11500</v>
      </c>
      <c r="I36" s="118"/>
      <c r="J36" s="115">
        <f>SUM(J37:J42)</f>
        <v>575437.04</v>
      </c>
      <c r="K36" s="115">
        <f>SUM(K37:K42)</f>
        <v>509688.32000000001</v>
      </c>
    </row>
    <row r="37" spans="1:11" ht="29.1" customHeight="1" x14ac:dyDescent="0.3">
      <c r="A37" s="26" t="s">
        <v>73</v>
      </c>
      <c r="B37" s="122"/>
      <c r="C37" s="120" t="s">
        <v>72</v>
      </c>
      <c r="D37" s="314" t="s">
        <v>71</v>
      </c>
      <c r="E37" s="315"/>
      <c r="F37" s="315"/>
      <c r="G37" s="316"/>
      <c r="H37" s="24">
        <v>11510</v>
      </c>
      <c r="I37" s="23"/>
      <c r="J37" s="121">
        <f>SUMIFS(Donnees!AM$3:AM$998984,Donnees!$C$3:$C$998984,$A37)</f>
        <v>0</v>
      </c>
      <c r="K37" s="121">
        <f>SUMIFS(Donnees!AP$3:AP$998984,Donnees!$C$3:$C$998984,$A37)</f>
        <v>0</v>
      </c>
    </row>
    <row r="38" spans="1:11" ht="29.1" customHeight="1" x14ac:dyDescent="0.3">
      <c r="A38" s="26" t="s">
        <v>70</v>
      </c>
      <c r="C38" s="120" t="s">
        <v>69</v>
      </c>
      <c r="D38" s="314" t="s">
        <v>68</v>
      </c>
      <c r="E38" s="315"/>
      <c r="F38" s="315"/>
      <c r="G38" s="316"/>
      <c r="H38" s="24">
        <v>11520</v>
      </c>
      <c r="I38" s="23"/>
      <c r="J38" s="121">
        <f>SUMIFS(Donnees!AM$3:AM$998984,Donnees!$C$3:$C$998984,$A38)</f>
        <v>0</v>
      </c>
      <c r="K38" s="121">
        <f>SUMIFS(Donnees!AP$3:AP$998984,Donnees!$C$3:$C$998984,$A38)</f>
        <v>0</v>
      </c>
    </row>
    <row r="39" spans="1:11" ht="29.1" customHeight="1" x14ac:dyDescent="0.3">
      <c r="A39" s="26" t="s">
        <v>67</v>
      </c>
      <c r="C39" s="120" t="s">
        <v>66</v>
      </c>
      <c r="D39" s="314" t="s">
        <v>65</v>
      </c>
      <c r="E39" s="315"/>
      <c r="F39" s="315"/>
      <c r="G39" s="316"/>
      <c r="H39" s="24">
        <v>11530</v>
      </c>
      <c r="I39" s="23"/>
      <c r="J39" s="121">
        <f>SUMIFS(Donnees!AM$3:AM$998984,Donnees!$C$3:$C$998984,$A39)</f>
        <v>0</v>
      </c>
      <c r="K39" s="121">
        <f>SUMIFS(Donnees!AP$3:AP$998984,Donnees!$C$3:$C$998984,$A39)</f>
        <v>0</v>
      </c>
    </row>
    <row r="40" spans="1:11" ht="29.1" customHeight="1" x14ac:dyDescent="0.3">
      <c r="A40" s="26" t="s">
        <v>64</v>
      </c>
      <c r="C40" s="120">
        <v>255</v>
      </c>
      <c r="D40" s="314" t="s">
        <v>63</v>
      </c>
      <c r="E40" s="315"/>
      <c r="F40" s="315"/>
      <c r="G40" s="316"/>
      <c r="H40" s="24">
        <v>11540</v>
      </c>
      <c r="I40" s="23"/>
      <c r="J40" s="121">
        <f>SUMIFS(Donnees!AM$3:AM$998984,Donnees!$C$3:$C$998984,$A40)</f>
        <v>0</v>
      </c>
      <c r="K40" s="121">
        <f>SUMIFS(Donnees!AP$3:AP$998984,Donnees!$C$3:$C$998984,$A40)</f>
        <v>0</v>
      </c>
    </row>
    <row r="41" spans="1:11" ht="29.1" customHeight="1" x14ac:dyDescent="0.3">
      <c r="A41" s="26" t="s">
        <v>62</v>
      </c>
      <c r="C41" s="120">
        <v>258.26</v>
      </c>
      <c r="D41" s="314" t="s">
        <v>61</v>
      </c>
      <c r="E41" s="315"/>
      <c r="F41" s="315"/>
      <c r="G41" s="316"/>
      <c r="H41" s="24">
        <v>11550</v>
      </c>
      <c r="I41" s="23"/>
      <c r="J41" s="121">
        <f>SUMIFS(Donnees!AM$3:AM$998984,Donnees!$C$3:$C$998984,$A41)</f>
        <v>575437.04</v>
      </c>
      <c r="K41" s="121">
        <f>SUMIFS(Donnees!AP$3:AP$998984,Donnees!$C$3:$C$998984,$A41)</f>
        <v>509688.32000000001</v>
      </c>
    </row>
    <row r="42" spans="1:11" ht="29.1" customHeight="1" x14ac:dyDescent="0.3">
      <c r="A42" s="26" t="s">
        <v>60</v>
      </c>
      <c r="C42" s="120">
        <v>257</v>
      </c>
      <c r="D42" s="314" t="s">
        <v>59</v>
      </c>
      <c r="E42" s="315"/>
      <c r="F42" s="315"/>
      <c r="G42" s="316"/>
      <c r="H42" s="24">
        <v>11560</v>
      </c>
      <c r="I42" s="23"/>
      <c r="J42" s="121">
        <f>SUMIFS(Donnees!AM$3:AM$998984,Donnees!$C$3:$C$998984,$A42)</f>
        <v>0</v>
      </c>
      <c r="K42" s="121">
        <f>SUMIFS(Donnees!AP$3:AP$998984,Donnees!$C$3:$C$998984,$A42)</f>
        <v>0</v>
      </c>
    </row>
    <row r="43" spans="1:11" s="125" customFormat="1" ht="29.1" customHeight="1" x14ac:dyDescent="0.3">
      <c r="A43" s="21" t="s">
        <v>58</v>
      </c>
      <c r="B43" s="129"/>
      <c r="C43" s="130">
        <v>474</v>
      </c>
      <c r="D43" s="324" t="s">
        <v>57</v>
      </c>
      <c r="E43" s="325"/>
      <c r="F43" s="325"/>
      <c r="G43" s="326"/>
      <c r="H43" s="117">
        <v>11600</v>
      </c>
      <c r="I43" s="118"/>
      <c r="J43" s="115">
        <f>SUMIFS(Donnees!AM$3:AM$998984,Donnees!$C$3:$C$998984,$A43)</f>
        <v>0</v>
      </c>
      <c r="K43" s="115">
        <f>SUMIFS(Donnees!AP$3:AP$998984,Donnees!$C$3:$C$998984,$A43)</f>
        <v>0</v>
      </c>
    </row>
    <row r="44" spans="1:11" s="125" customFormat="1" ht="29.1" customHeight="1" x14ac:dyDescent="0.3">
      <c r="A44" s="20" t="s">
        <v>56</v>
      </c>
      <c r="B44" s="129"/>
      <c r="C44" s="130"/>
      <c r="D44" s="324" t="s">
        <v>55</v>
      </c>
      <c r="E44" s="325"/>
      <c r="F44" s="325"/>
      <c r="G44" s="326"/>
      <c r="H44" s="117">
        <v>11700</v>
      </c>
      <c r="I44" s="118"/>
      <c r="J44" s="115">
        <f>SUMIFS(Donnees!AM$3:AM$998984,Donnees!$C$3:$C$998984,$A44)</f>
        <v>0</v>
      </c>
      <c r="K44" s="115">
        <f>SUMIFS(Donnees!AP$3:AP$998984,Donnees!$C$3:$C$998984,$A44)</f>
        <v>0</v>
      </c>
    </row>
    <row r="45" spans="1:11" s="125" customFormat="1" ht="30.95" customHeight="1" x14ac:dyDescent="0.3">
      <c r="A45" s="131"/>
      <c r="B45" s="122"/>
      <c r="C45" s="132"/>
      <c r="D45" s="330"/>
      <c r="E45" s="331"/>
      <c r="F45" s="331"/>
      <c r="G45" s="331"/>
      <c r="H45" s="133"/>
      <c r="I45" s="134"/>
      <c r="J45" s="135"/>
      <c r="K45" s="136"/>
    </row>
    <row r="46" spans="1:11" s="125" customFormat="1" ht="50.25" customHeight="1" x14ac:dyDescent="0.2">
      <c r="A46" s="131"/>
      <c r="B46" s="122"/>
      <c r="C46" s="137"/>
      <c r="D46" s="327" t="s">
        <v>54</v>
      </c>
      <c r="E46" s="328"/>
      <c r="F46" s="328"/>
      <c r="G46" s="328"/>
      <c r="H46" s="328"/>
      <c r="I46" s="328"/>
      <c r="J46" s="328"/>
      <c r="K46" s="329"/>
    </row>
    <row r="47" spans="1:11" ht="18.75" x14ac:dyDescent="0.3">
      <c r="D47" s="138"/>
      <c r="E47" s="138"/>
      <c r="F47" s="138"/>
      <c r="G47" s="138"/>
      <c r="H47" s="139"/>
      <c r="I47" s="140"/>
      <c r="J47" s="140"/>
      <c r="K47" s="140"/>
    </row>
    <row r="48" spans="1:11" ht="18.75" x14ac:dyDescent="0.3">
      <c r="D48" s="138"/>
      <c r="E48" s="138"/>
      <c r="F48" s="138"/>
      <c r="G48" s="138"/>
      <c r="H48" s="139"/>
      <c r="I48" s="140"/>
      <c r="J48" s="140"/>
      <c r="K48" s="140"/>
    </row>
    <row r="49" spans="2:11" ht="18.75" x14ac:dyDescent="0.3">
      <c r="D49" s="138"/>
      <c r="E49" s="138"/>
      <c r="F49" s="138"/>
      <c r="G49" s="138"/>
      <c r="H49" s="139"/>
      <c r="I49" s="140"/>
      <c r="J49" s="140"/>
      <c r="K49" s="140"/>
    </row>
    <row r="50" spans="2:11" ht="18.75" x14ac:dyDescent="0.3">
      <c r="D50" s="138"/>
      <c r="E50" s="138"/>
      <c r="F50" s="138"/>
      <c r="G50" s="138"/>
      <c r="H50" s="139"/>
      <c r="I50" s="140"/>
      <c r="J50" s="140"/>
      <c r="K50" s="140"/>
    </row>
    <row r="51" spans="2:11" ht="18.75" x14ac:dyDescent="0.3">
      <c r="D51" s="138"/>
      <c r="E51" s="138"/>
      <c r="F51" s="138"/>
      <c r="G51" s="138"/>
      <c r="H51" s="139"/>
      <c r="I51" s="140"/>
      <c r="J51" s="140"/>
      <c r="K51" s="140"/>
    </row>
    <row r="52" spans="2:11" ht="18.75" x14ac:dyDescent="0.3">
      <c r="D52" s="138"/>
      <c r="E52" s="138"/>
      <c r="F52" s="138"/>
      <c r="G52" s="138"/>
      <c r="H52" s="139"/>
      <c r="I52" s="140"/>
      <c r="J52" s="140"/>
      <c r="K52" s="140"/>
    </row>
    <row r="53" spans="2:11" ht="18.75" x14ac:dyDescent="0.3">
      <c r="D53" s="138"/>
      <c r="E53" s="138"/>
      <c r="F53" s="138"/>
      <c r="G53" s="138"/>
      <c r="H53" s="139"/>
      <c r="I53" s="140"/>
      <c r="J53" s="140"/>
      <c r="K53" s="140"/>
    </row>
    <row r="54" spans="2:11" ht="18.75" x14ac:dyDescent="0.3">
      <c r="D54" s="138"/>
      <c r="E54" s="138"/>
      <c r="F54" s="138"/>
      <c r="G54" s="138"/>
      <c r="H54" s="139"/>
      <c r="I54" s="140"/>
      <c r="J54" s="140"/>
      <c r="K54" s="140"/>
    </row>
    <row r="55" spans="2:11" x14ac:dyDescent="0.25">
      <c r="B55" s="69"/>
      <c r="H55" s="139"/>
      <c r="I55" s="69"/>
      <c r="J55" s="141"/>
      <c r="K55" s="141"/>
    </row>
    <row r="56" spans="2:11" x14ac:dyDescent="0.25">
      <c r="H56" s="139"/>
    </row>
    <row r="57" spans="2:11" x14ac:dyDescent="0.25">
      <c r="H57" s="139"/>
    </row>
    <row r="58" spans="2:11" x14ac:dyDescent="0.25">
      <c r="H58" s="139"/>
    </row>
    <row r="59" spans="2:11" x14ac:dyDescent="0.25">
      <c r="H59" s="139"/>
    </row>
    <row r="60" spans="2:11" x14ac:dyDescent="0.25">
      <c r="H60" s="139"/>
    </row>
    <row r="61" spans="2:11" x14ac:dyDescent="0.25">
      <c r="H61" s="139"/>
    </row>
    <row r="62" spans="2:11" x14ac:dyDescent="0.25">
      <c r="H62" s="139"/>
    </row>
    <row r="63" spans="2:11" x14ac:dyDescent="0.25">
      <c r="H63" s="139"/>
    </row>
    <row r="64" spans="2:11" x14ac:dyDescent="0.25">
      <c r="H64" s="139"/>
    </row>
    <row r="65" spans="8:8" x14ac:dyDescent="0.25">
      <c r="H65" s="139"/>
    </row>
    <row r="66" spans="8:8" x14ac:dyDescent="0.25">
      <c r="H66" s="139"/>
    </row>
    <row r="67" spans="8:8" x14ac:dyDescent="0.25">
      <c r="H67" s="139"/>
    </row>
    <row r="68" spans="8:8" x14ac:dyDescent="0.25">
      <c r="H68" s="139"/>
    </row>
    <row r="69" spans="8:8" x14ac:dyDescent="0.25">
      <c r="H69" s="139"/>
    </row>
    <row r="70" spans="8:8" x14ac:dyDescent="0.25">
      <c r="H70" s="139"/>
    </row>
    <row r="71" spans="8:8" x14ac:dyDescent="0.25">
      <c r="H71" s="139"/>
    </row>
    <row r="72" spans="8:8" x14ac:dyDescent="0.25">
      <c r="H72" s="139"/>
    </row>
    <row r="73" spans="8:8" x14ac:dyDescent="0.25">
      <c r="H73" s="139"/>
    </row>
    <row r="74" spans="8:8" x14ac:dyDescent="0.25">
      <c r="H74" s="139"/>
    </row>
    <row r="75" spans="8:8" x14ac:dyDescent="0.25">
      <c r="H75" s="139"/>
    </row>
    <row r="76" spans="8:8" x14ac:dyDescent="0.25">
      <c r="H76" s="139"/>
    </row>
    <row r="77" spans="8:8" x14ac:dyDescent="0.25">
      <c r="H77" s="139"/>
    </row>
    <row r="78" spans="8:8" x14ac:dyDescent="0.25">
      <c r="H78" s="139"/>
    </row>
    <row r="79" spans="8:8" x14ac:dyDescent="0.25">
      <c r="H79" s="139"/>
    </row>
    <row r="80" spans="8:8" x14ac:dyDescent="0.25">
      <c r="H80" s="139"/>
    </row>
    <row r="81" spans="8:8" x14ac:dyDescent="0.25">
      <c r="H81" s="139"/>
    </row>
  </sheetData>
  <mergeCells count="37">
    <mergeCell ref="D46:K46"/>
    <mergeCell ref="D40:G40"/>
    <mergeCell ref="D41:G41"/>
    <mergeCell ref="D42:G42"/>
    <mergeCell ref="D43:G43"/>
    <mergeCell ref="D44:G44"/>
    <mergeCell ref="D45:G45"/>
    <mergeCell ref="D39:G39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D37:G37"/>
    <mergeCell ref="D38:G38"/>
    <mergeCell ref="D27:G27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15:G15"/>
    <mergeCell ref="D2:J2"/>
    <mergeCell ref="D11:G11"/>
    <mergeCell ref="D12:G12"/>
    <mergeCell ref="D13:G13"/>
    <mergeCell ref="D14:G14"/>
  </mergeCells>
  <dataValidations count="2">
    <dataValidation type="decimal" allowBlank="1" showInputMessage="1" showErrorMessage="1" errorTitle="Mensaje error" error="Deben ser valores numéricos" sqref="J15:K21">
      <formula1>-9.99999999999999E+30</formula1>
      <formula2>9.99999999999999E+35</formula2>
    </dataValidation>
    <dataValidation type="decimal" allowBlank="1" showInputMessage="1" showErrorMessage="1" errorTitle="Mensaje  de error " error="Deben ser valores numéricos" sqref="J14:K14 J23:K25 J27:K28 J30:K35 J37:K44">
      <formula1>-9.99999999999999E+24</formula1>
      <formula2>9.99999999999999E+66</formula2>
    </dataValidation>
  </dataValidations>
  <printOptions horizontalCentered="1"/>
  <pageMargins left="0.47244094488188981" right="0.47" top="0.70866141732283472" bottom="0.9055118110236221" header="0.30000000000000004" footer="0.23622047244094491"/>
  <pageSetup paperSize="9" scale="56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81"/>
  <sheetViews>
    <sheetView topLeftCell="D1" workbookViewId="0">
      <selection activeCell="D1" sqref="D1"/>
    </sheetView>
  </sheetViews>
  <sheetFormatPr baseColWidth="10" defaultColWidth="13.140625" defaultRowHeight="15.75" x14ac:dyDescent="0.25"/>
  <cols>
    <col min="1" max="1" width="11.28515625" style="8" hidden="1" customWidth="1" collapsed="1"/>
    <col min="2" max="2" width="3.85546875" style="7" hidden="1" customWidth="1" collapsed="1"/>
    <col min="3" max="3" width="41.28515625" style="4" hidden="1" customWidth="1" collapsed="1"/>
    <col min="4" max="4" width="11.5703125" style="4" customWidth="1" collapsed="1"/>
    <col min="5" max="5" width="24.140625" style="4" customWidth="1" collapsed="1"/>
    <col min="6" max="6" width="22.85546875" style="4" customWidth="1" collapsed="1"/>
    <col min="7" max="7" width="19" style="4" customWidth="1" collapsed="1"/>
    <col min="8" max="8" width="9.28515625" style="6" customWidth="1" collapsed="1"/>
    <col min="9" max="9" width="16" style="5" customWidth="1" collapsed="1"/>
    <col min="10" max="11" width="22.85546875" style="5" customWidth="1" collapsed="1"/>
    <col min="12" max="16384" width="13.140625" style="4" collapsed="1"/>
  </cols>
  <sheetData>
    <row r="1" spans="1:11" ht="8.1" customHeight="1" x14ac:dyDescent="0.25">
      <c r="A1" s="42"/>
      <c r="B1" s="4"/>
      <c r="C1" s="41"/>
    </row>
    <row r="2" spans="1:11" s="65" customFormat="1" ht="36" customHeight="1" x14ac:dyDescent="0.25">
      <c r="A2" s="68"/>
      <c r="C2" s="67"/>
      <c r="D2" s="335" t="s">
        <v>139</v>
      </c>
      <c r="E2" s="335"/>
      <c r="F2" s="335"/>
      <c r="G2" s="335"/>
      <c r="H2" s="335"/>
      <c r="I2" s="335"/>
      <c r="J2" s="335"/>
      <c r="K2" s="66" t="s">
        <v>140</v>
      </c>
    </row>
    <row r="3" spans="1:11" x14ac:dyDescent="0.25">
      <c r="A3" s="42"/>
      <c r="B3" s="4"/>
      <c r="C3" s="41"/>
    </row>
    <row r="4" spans="1:11" ht="18.75" x14ac:dyDescent="0.25">
      <c r="A4" s="42"/>
      <c r="B4" s="4"/>
      <c r="C4" s="41"/>
      <c r="D4" s="64" t="s">
        <v>137</v>
      </c>
      <c r="E4" s="63" t="str">
        <f>Donnees!$K$1</f>
        <v>B84427388</v>
      </c>
      <c r="F4" s="62"/>
      <c r="G4" s="61"/>
      <c r="H4" s="58"/>
      <c r="I4" s="61"/>
      <c r="J4" s="61"/>
      <c r="K4" s="60"/>
    </row>
    <row r="5" spans="1:11" ht="18.75" x14ac:dyDescent="0.25">
      <c r="A5" s="42"/>
      <c r="B5" s="4"/>
      <c r="C5" s="41"/>
      <c r="D5" s="59"/>
      <c r="E5" s="58"/>
      <c r="F5" s="57"/>
      <c r="G5" s="56"/>
      <c r="H5" s="55"/>
      <c r="I5" s="54"/>
      <c r="J5" s="54"/>
      <c r="K5" s="53"/>
    </row>
    <row r="6" spans="1:11" ht="18.75" x14ac:dyDescent="0.3">
      <c r="A6" s="42"/>
      <c r="B6" s="4"/>
      <c r="C6" s="41"/>
      <c r="D6" s="52" t="s">
        <v>136</v>
      </c>
      <c r="E6" s="44"/>
      <c r="F6" s="43"/>
      <c r="G6" s="50"/>
      <c r="H6" s="45"/>
      <c r="I6" s="44"/>
      <c r="J6" s="44"/>
      <c r="K6" s="43"/>
    </row>
    <row r="7" spans="1:11" ht="18.75" x14ac:dyDescent="0.3">
      <c r="A7" s="42"/>
      <c r="B7" s="4"/>
      <c r="C7" s="41"/>
      <c r="D7" s="52"/>
      <c r="E7" s="44"/>
      <c r="F7" s="43"/>
      <c r="G7" s="50"/>
      <c r="H7" s="45"/>
      <c r="I7" s="44"/>
      <c r="J7" s="44"/>
      <c r="K7" s="43"/>
    </row>
    <row r="8" spans="1:11" ht="18.75" x14ac:dyDescent="0.3">
      <c r="A8" s="42"/>
      <c r="B8" s="4"/>
      <c r="C8" s="41"/>
      <c r="D8" s="51" t="str">
        <f>Donnees!$C$1</f>
        <v>Qualiac</v>
      </c>
      <c r="E8" s="48"/>
      <c r="F8" s="47"/>
      <c r="G8" s="50"/>
      <c r="H8" s="45"/>
      <c r="I8" s="44"/>
      <c r="J8" s="44"/>
      <c r="K8" s="43"/>
    </row>
    <row r="9" spans="1:11" ht="27" customHeight="1" x14ac:dyDescent="0.3">
      <c r="A9" s="42"/>
      <c r="B9" s="4"/>
      <c r="C9" s="41"/>
      <c r="D9" s="49"/>
      <c r="E9" s="48"/>
      <c r="F9" s="47"/>
      <c r="G9" s="46"/>
      <c r="H9" s="45"/>
      <c r="I9" s="44"/>
      <c r="J9" s="44"/>
      <c r="K9" s="43"/>
    </row>
    <row r="10" spans="1:11" ht="29.1" customHeight="1" x14ac:dyDescent="0.3">
      <c r="A10" s="42"/>
      <c r="B10" s="4"/>
      <c r="C10" s="41"/>
      <c r="D10" s="40"/>
      <c r="E10" s="37"/>
      <c r="F10" s="36"/>
      <c r="G10" s="39" t="s">
        <v>135</v>
      </c>
      <c r="H10" s="38"/>
      <c r="I10" s="37"/>
      <c r="J10" s="37"/>
      <c r="K10" s="36"/>
    </row>
    <row r="11" spans="1:11" s="30" customFormat="1" ht="32.1" customHeight="1" x14ac:dyDescent="0.25">
      <c r="A11" s="35"/>
      <c r="B11" s="27"/>
      <c r="C11" s="34" t="s">
        <v>134</v>
      </c>
      <c r="D11" s="336" t="s">
        <v>133</v>
      </c>
      <c r="E11" s="337"/>
      <c r="F11" s="337"/>
      <c r="G11" s="338"/>
      <c r="H11" s="33"/>
      <c r="I11" s="32" t="s">
        <v>132</v>
      </c>
      <c r="J11" s="31" t="str">
        <f>CONCATENATE("EJERCICIO ",RIGHT(Donnees!$C$2,4)," (1)")</f>
        <v>EJERCICIO 2016 (1)</v>
      </c>
      <c r="K11" s="31" t="str">
        <f>CONCATENATE("EJERCICIO ",RIGHT(Donnees!$F$2,4)," (2)")</f>
        <v>EJERCICIO 2015 (2)</v>
      </c>
    </row>
    <row r="12" spans="1:11" ht="29.1" customHeight="1" x14ac:dyDescent="0.3">
      <c r="A12" s="28" t="s">
        <v>75</v>
      </c>
      <c r="C12" s="142"/>
      <c r="D12" s="339" t="s">
        <v>141</v>
      </c>
      <c r="E12" s="340"/>
      <c r="F12" s="340"/>
      <c r="G12" s="341"/>
      <c r="H12" s="143">
        <v>12000</v>
      </c>
      <c r="I12" s="144"/>
      <c r="J12" s="16">
        <f>J13+J14+J27+J37+B1.3!J12+B1.3!J19+B1.3!J20</f>
        <v>2216272.39</v>
      </c>
      <c r="K12" s="16">
        <f>K13+K14+K27+K37+B1.3!K12+B1.3!K19+B1.3!K20</f>
        <v>1113231.3700000001</v>
      </c>
    </row>
    <row r="13" spans="1:11" ht="29.1" customHeight="1" x14ac:dyDescent="0.3">
      <c r="A13" s="21" t="s">
        <v>142</v>
      </c>
      <c r="B13" s="145"/>
      <c r="C13" s="15" t="s">
        <v>143</v>
      </c>
      <c r="D13" s="342" t="s">
        <v>144</v>
      </c>
      <c r="E13" s="343"/>
      <c r="F13" s="343"/>
      <c r="G13" s="344"/>
      <c r="H13" s="18">
        <v>12100</v>
      </c>
      <c r="I13" s="17"/>
      <c r="J13" s="16">
        <f>SUMIFS(Donnees!AM$3:AM$998984,Donnees!$C$3:$C$998984,$A13)</f>
        <v>0</v>
      </c>
      <c r="K13" s="16">
        <f>SUMIFS(Donnees!AP$3:AP$998984,Donnees!$C$3:$C$998984,$A13)</f>
        <v>0</v>
      </c>
    </row>
    <row r="14" spans="1:11" ht="29.1" customHeight="1" x14ac:dyDescent="0.3">
      <c r="A14" s="28" t="s">
        <v>75</v>
      </c>
      <c r="C14" s="146"/>
      <c r="D14" s="342" t="s">
        <v>145</v>
      </c>
      <c r="E14" s="343"/>
      <c r="F14" s="343"/>
      <c r="G14" s="344"/>
      <c r="H14" s="18">
        <v>12200</v>
      </c>
      <c r="I14" s="17"/>
      <c r="J14" s="16">
        <f>J15+J16+J19+J22+J25+J26</f>
        <v>13286.04</v>
      </c>
      <c r="K14" s="16">
        <f>K15+K16+K19+K22+K25+K26</f>
        <v>15645.69</v>
      </c>
    </row>
    <row r="15" spans="1:11" ht="29.1" customHeight="1" x14ac:dyDescent="0.3">
      <c r="A15" s="26" t="s">
        <v>146</v>
      </c>
      <c r="C15" s="25" t="s">
        <v>147</v>
      </c>
      <c r="D15" s="345" t="s">
        <v>148</v>
      </c>
      <c r="E15" s="346"/>
      <c r="F15" s="346"/>
      <c r="G15" s="347"/>
      <c r="H15" s="24">
        <v>12210</v>
      </c>
      <c r="I15" s="23"/>
      <c r="J15" s="22">
        <f>SUMIFS(Donnees!AM$3:AM$998984,Donnees!$C$3:$C$998984,$A15)</f>
        <v>13286.04</v>
      </c>
      <c r="K15" s="22">
        <f>SUMIFS(Donnees!AP$3:AP$998984,Donnees!$C$3:$C$998984,$A15)</f>
        <v>15645.69</v>
      </c>
    </row>
    <row r="16" spans="1:11" ht="29.1" customHeight="1" x14ac:dyDescent="0.3">
      <c r="A16" s="28" t="s">
        <v>75</v>
      </c>
      <c r="C16" s="25" t="s">
        <v>149</v>
      </c>
      <c r="D16" s="345" t="s">
        <v>150</v>
      </c>
      <c r="E16" s="346"/>
      <c r="F16" s="346"/>
      <c r="G16" s="347"/>
      <c r="H16" s="24">
        <v>12220</v>
      </c>
      <c r="I16" s="23"/>
      <c r="J16" s="22">
        <f>SUM(J17:J18)</f>
        <v>0</v>
      </c>
      <c r="K16" s="22">
        <f>SUM(K17:K18)</f>
        <v>0</v>
      </c>
    </row>
    <row r="17" spans="1:11" ht="29.1" customHeight="1" x14ac:dyDescent="0.3">
      <c r="A17" s="20" t="s">
        <v>151</v>
      </c>
      <c r="B17" s="147"/>
      <c r="C17" s="25" t="s">
        <v>77</v>
      </c>
      <c r="D17" s="332" t="s">
        <v>152</v>
      </c>
      <c r="E17" s="333"/>
      <c r="F17" s="333"/>
      <c r="G17" s="334"/>
      <c r="H17" s="24">
        <v>12221</v>
      </c>
      <c r="I17" s="23"/>
      <c r="J17" s="22">
        <f>SUMIFS(Donnees!AM$3:AM$998984,Donnees!$C$3:$C$998984,$A17)</f>
        <v>0</v>
      </c>
      <c r="K17" s="22">
        <f>SUMIFS(Donnees!AP$3:AP$998984,Donnees!$C$3:$C$998984,$A17)</f>
        <v>0</v>
      </c>
    </row>
    <row r="18" spans="1:11" ht="29.1" customHeight="1" x14ac:dyDescent="0.3">
      <c r="A18" s="26" t="s">
        <v>153</v>
      </c>
      <c r="B18" s="147"/>
      <c r="C18" s="148" t="s">
        <v>149</v>
      </c>
      <c r="D18" s="332" t="s">
        <v>154</v>
      </c>
      <c r="E18" s="333"/>
      <c r="F18" s="333"/>
      <c r="G18" s="334"/>
      <c r="H18" s="24">
        <v>12222</v>
      </c>
      <c r="I18" s="23"/>
      <c r="J18" s="22">
        <f>SUMIFS(Donnees!AM$3:AM$998984,Donnees!$C$3:$C$998984,$A18)</f>
        <v>0</v>
      </c>
      <c r="K18" s="22">
        <f>SUMIFS(Donnees!AP$3:AP$998984,Donnees!$C$3:$C$998984,$A18)</f>
        <v>0</v>
      </c>
    </row>
    <row r="19" spans="1:11" ht="29.1" customHeight="1" x14ac:dyDescent="0.3">
      <c r="A19" s="28" t="s">
        <v>75</v>
      </c>
      <c r="C19" s="25" t="s">
        <v>155</v>
      </c>
      <c r="D19" s="345" t="s">
        <v>156</v>
      </c>
      <c r="E19" s="346"/>
      <c r="F19" s="346"/>
      <c r="G19" s="347"/>
      <c r="H19" s="24">
        <v>12230</v>
      </c>
      <c r="I19" s="23"/>
      <c r="J19" s="22">
        <f>SUM(J20:J21)</f>
        <v>0</v>
      </c>
      <c r="K19" s="22">
        <f>SUM(K20:K21)</f>
        <v>0</v>
      </c>
    </row>
    <row r="20" spans="1:11" ht="29.1" customHeight="1" x14ac:dyDescent="0.3">
      <c r="A20" s="20" t="s">
        <v>157</v>
      </c>
      <c r="B20" s="147"/>
      <c r="C20" s="25" t="s">
        <v>77</v>
      </c>
      <c r="D20" s="332" t="s">
        <v>158</v>
      </c>
      <c r="E20" s="333"/>
      <c r="F20" s="333"/>
      <c r="G20" s="334"/>
      <c r="H20" s="24">
        <v>12231</v>
      </c>
      <c r="I20" s="23"/>
      <c r="J20" s="22">
        <f>SUMIFS(Donnees!AM$3:AM$998984,Donnees!$C$3:$C$998984,$A20)</f>
        <v>0</v>
      </c>
      <c r="K20" s="22">
        <f>SUMIFS(Donnees!AP$3:AP$998984,Donnees!$C$3:$C$998984,$A20)</f>
        <v>0</v>
      </c>
    </row>
    <row r="21" spans="1:11" ht="29.1" customHeight="1" x14ac:dyDescent="0.3">
      <c r="A21" s="26" t="s">
        <v>159</v>
      </c>
      <c r="B21" s="147"/>
      <c r="C21" s="148" t="s">
        <v>155</v>
      </c>
      <c r="D21" s="332" t="s">
        <v>160</v>
      </c>
      <c r="E21" s="333"/>
      <c r="F21" s="333"/>
      <c r="G21" s="334"/>
      <c r="H21" s="24">
        <v>12232</v>
      </c>
      <c r="I21" s="23"/>
      <c r="J21" s="22">
        <f>SUMIFS(Donnees!AM$3:AM$998984,Donnees!$C$3:$C$998984,$A21)</f>
        <v>0</v>
      </c>
      <c r="K21" s="22">
        <f>SUMIFS(Donnees!AP$3:AP$998984,Donnees!$C$3:$C$998984,$A21)</f>
        <v>0</v>
      </c>
    </row>
    <row r="22" spans="1:11" ht="29.1" customHeight="1" x14ac:dyDescent="0.3">
      <c r="A22" s="28" t="s">
        <v>75</v>
      </c>
      <c r="B22" s="14"/>
      <c r="C22" s="25" t="s">
        <v>161</v>
      </c>
      <c r="D22" s="345" t="s">
        <v>162</v>
      </c>
      <c r="E22" s="346"/>
      <c r="F22" s="346"/>
      <c r="G22" s="347"/>
      <c r="H22" s="24">
        <v>12240</v>
      </c>
      <c r="I22" s="23"/>
      <c r="J22" s="22">
        <f>SUM(J23:J24)</f>
        <v>0</v>
      </c>
      <c r="K22" s="22">
        <f>SUM(K23:K24)</f>
        <v>0</v>
      </c>
    </row>
    <row r="23" spans="1:11" ht="29.1" customHeight="1" x14ac:dyDescent="0.3">
      <c r="A23" s="20" t="s">
        <v>163</v>
      </c>
      <c r="C23" s="25" t="s">
        <v>77</v>
      </c>
      <c r="D23" s="332" t="s">
        <v>158</v>
      </c>
      <c r="E23" s="333"/>
      <c r="F23" s="333"/>
      <c r="G23" s="334"/>
      <c r="H23" s="24">
        <v>12241</v>
      </c>
      <c r="I23" s="23"/>
      <c r="J23" s="22">
        <f>SUMIFS(Donnees!AM$3:AM$998984,Donnees!$C$3:$C$998984,$A23)</f>
        <v>0</v>
      </c>
      <c r="K23" s="22">
        <f>SUMIFS(Donnees!AP$3:AP$998984,Donnees!$C$3:$C$998984,$A23)</f>
        <v>0</v>
      </c>
    </row>
    <row r="24" spans="1:11" ht="29.1" customHeight="1" x14ac:dyDescent="0.3">
      <c r="A24" s="26" t="s">
        <v>164</v>
      </c>
      <c r="C24" s="25" t="s">
        <v>161</v>
      </c>
      <c r="D24" s="332" t="s">
        <v>160</v>
      </c>
      <c r="E24" s="333"/>
      <c r="F24" s="333"/>
      <c r="G24" s="334"/>
      <c r="H24" s="24">
        <v>12242</v>
      </c>
      <c r="I24" s="23"/>
      <c r="J24" s="22">
        <f>SUMIFS(Donnees!AM$3:AM$998984,Donnees!$C$3:$C$998984,$A24)</f>
        <v>0</v>
      </c>
      <c r="K24" s="22">
        <f>SUMIFS(Donnees!AP$3:AP$998984,Donnees!$C$3:$C$998984,$A24)</f>
        <v>0</v>
      </c>
    </row>
    <row r="25" spans="1:11" ht="29.1" customHeight="1" x14ac:dyDescent="0.3">
      <c r="A25" s="26" t="s">
        <v>165</v>
      </c>
      <c r="C25" s="25" t="s">
        <v>166</v>
      </c>
      <c r="D25" s="345" t="s">
        <v>167</v>
      </c>
      <c r="E25" s="346"/>
      <c r="F25" s="346"/>
      <c r="G25" s="347"/>
      <c r="H25" s="24">
        <v>12250</v>
      </c>
      <c r="I25" s="23"/>
      <c r="J25" s="22">
        <f>SUMIFS(Donnees!AM$3:AM$998984,Donnees!$C$3:$C$998984,$A25)</f>
        <v>0</v>
      </c>
      <c r="K25" s="22">
        <f>SUMIFS(Donnees!AP$3:AP$998984,Donnees!$C$3:$C$998984,$A25)</f>
        <v>0</v>
      </c>
    </row>
    <row r="26" spans="1:11" ht="29.1" customHeight="1" x14ac:dyDescent="0.3">
      <c r="A26" s="26" t="s">
        <v>168</v>
      </c>
      <c r="C26" s="25">
        <v>407</v>
      </c>
      <c r="D26" s="345" t="s">
        <v>169</v>
      </c>
      <c r="E26" s="346"/>
      <c r="F26" s="346"/>
      <c r="G26" s="347"/>
      <c r="H26" s="24">
        <v>12260</v>
      </c>
      <c r="I26" s="23"/>
      <c r="J26" s="22">
        <f>SUMIFS(Donnees!AM$3:AM$998984,Donnees!$C$3:$C$998984,$A26)</f>
        <v>0</v>
      </c>
      <c r="K26" s="22">
        <f>SUMIFS(Donnees!AP$3:AP$998984,Donnees!$C$3:$C$998984,$A26)</f>
        <v>0</v>
      </c>
    </row>
    <row r="27" spans="1:11" ht="29.1" customHeight="1" x14ac:dyDescent="0.3">
      <c r="A27" s="28" t="s">
        <v>75</v>
      </c>
      <c r="C27" s="146"/>
      <c r="D27" s="342" t="s">
        <v>170</v>
      </c>
      <c r="E27" s="343"/>
      <c r="F27" s="343"/>
      <c r="G27" s="344"/>
      <c r="H27" s="18">
        <v>12300</v>
      </c>
      <c r="I27" s="17"/>
      <c r="J27" s="16">
        <f>J28+SUM(J31:J36)</f>
        <v>2178553.4400000004</v>
      </c>
      <c r="K27" s="16">
        <f>K28+SUM(K31:K36)</f>
        <v>925021.31</v>
      </c>
    </row>
    <row r="28" spans="1:11" ht="29.1" customHeight="1" x14ac:dyDescent="0.3">
      <c r="A28" s="21" t="s">
        <v>75</v>
      </c>
      <c r="C28" s="25" t="s">
        <v>171</v>
      </c>
      <c r="D28" s="345" t="s">
        <v>172</v>
      </c>
      <c r="E28" s="346"/>
      <c r="F28" s="346"/>
      <c r="G28" s="347"/>
      <c r="H28" s="24">
        <v>12310</v>
      </c>
      <c r="I28" s="23"/>
      <c r="J28" s="22">
        <f>SUM(J29:J30)</f>
        <v>2085943.6600000006</v>
      </c>
      <c r="K28" s="22">
        <f>SUM(K29:K30)</f>
        <v>799521.29</v>
      </c>
    </row>
    <row r="29" spans="1:11" ht="29.1" customHeight="1" x14ac:dyDescent="0.3">
      <c r="A29" s="20" t="s">
        <v>173</v>
      </c>
      <c r="C29" s="25" t="s">
        <v>77</v>
      </c>
      <c r="D29" s="332" t="s">
        <v>174</v>
      </c>
      <c r="E29" s="333"/>
      <c r="F29" s="333"/>
      <c r="G29" s="334"/>
      <c r="H29" s="24">
        <v>12311</v>
      </c>
      <c r="I29" s="23"/>
      <c r="J29" s="22">
        <f>SUMIFS(Donnees!AM$3:AM$998984,Donnees!$C$3:$C$998984,$A29)</f>
        <v>0</v>
      </c>
      <c r="K29" s="22">
        <f>SUMIFS(Donnees!AP$3:AP$998984,Donnees!$C$3:$C$998984,$A29)</f>
        <v>0</v>
      </c>
    </row>
    <row r="30" spans="1:11" ht="29.1" customHeight="1" x14ac:dyDescent="0.3">
      <c r="A30" s="26" t="s">
        <v>175</v>
      </c>
      <c r="C30" s="148" t="s">
        <v>171</v>
      </c>
      <c r="D30" s="332" t="s">
        <v>176</v>
      </c>
      <c r="E30" s="333"/>
      <c r="F30" s="333"/>
      <c r="G30" s="334"/>
      <c r="H30" s="24">
        <v>12312</v>
      </c>
      <c r="I30" s="23"/>
      <c r="J30" s="22">
        <f>SUMIFS(Donnees!AM$3:AM$998984,Donnees!$C$3:$C$998984,$A30)</f>
        <v>2085943.6600000006</v>
      </c>
      <c r="K30" s="22">
        <f>SUMIFS(Donnees!AP$3:AP$998984,Donnees!$C$3:$C$998984,$A30)</f>
        <v>799521.29</v>
      </c>
    </row>
    <row r="31" spans="1:11" ht="29.1" customHeight="1" x14ac:dyDescent="0.3">
      <c r="A31" s="26" t="s">
        <v>177</v>
      </c>
      <c r="C31" s="25" t="s">
        <v>178</v>
      </c>
      <c r="D31" s="345" t="s">
        <v>179</v>
      </c>
      <c r="E31" s="346"/>
      <c r="F31" s="346"/>
      <c r="G31" s="347"/>
      <c r="H31" s="24">
        <v>12320</v>
      </c>
      <c r="I31" s="23"/>
      <c r="J31" s="22">
        <f>SUMIFS(Donnees!AM$3:AM$998984,Donnees!$C$3:$C$998984,$A31)</f>
        <v>0</v>
      </c>
      <c r="K31" s="22">
        <f>SUMIFS(Donnees!AP$3:AP$998984,Donnees!$C$3:$C$998984,$A31)</f>
        <v>0</v>
      </c>
    </row>
    <row r="32" spans="1:11" ht="29.1" customHeight="1" x14ac:dyDescent="0.3">
      <c r="A32" s="26" t="s">
        <v>180</v>
      </c>
      <c r="C32" s="25">
        <v>44</v>
      </c>
      <c r="D32" s="345" t="s">
        <v>181</v>
      </c>
      <c r="E32" s="346"/>
      <c r="F32" s="346"/>
      <c r="G32" s="347"/>
      <c r="H32" s="24">
        <v>12330</v>
      </c>
      <c r="I32" s="23"/>
      <c r="J32" s="22">
        <f>SUMIFS(Donnees!AM$3:AM$998984,Donnees!$C$3:$C$998984,$A32)</f>
        <v>0</v>
      </c>
      <c r="K32" s="22">
        <f>SUMIFS(Donnees!AP$3:AP$998984,Donnees!$C$3:$C$998984,$A32)</f>
        <v>0</v>
      </c>
    </row>
    <row r="33" spans="1:11" ht="29.1" customHeight="1" x14ac:dyDescent="0.3">
      <c r="A33" s="26" t="s">
        <v>182</v>
      </c>
      <c r="C33" s="25">
        <v>460.54399999999998</v>
      </c>
      <c r="D33" s="345" t="s">
        <v>183</v>
      </c>
      <c r="E33" s="346"/>
      <c r="F33" s="346"/>
      <c r="G33" s="347"/>
      <c r="H33" s="24">
        <v>12340</v>
      </c>
      <c r="I33" s="23"/>
      <c r="J33" s="22">
        <f>SUMIFS(Donnees!AM$3:AM$998984,Donnees!$C$3:$C$998984,$A33)</f>
        <v>0</v>
      </c>
      <c r="K33" s="22">
        <f>SUMIFS(Donnees!AP$3:AP$998984,Donnees!$C$3:$C$998984,$A33)</f>
        <v>0</v>
      </c>
    </row>
    <row r="34" spans="1:11" ht="29.1" customHeight="1" x14ac:dyDescent="0.3">
      <c r="A34" s="26" t="s">
        <v>184</v>
      </c>
      <c r="C34" s="25">
        <v>4709</v>
      </c>
      <c r="D34" s="345" t="s">
        <v>185</v>
      </c>
      <c r="E34" s="346"/>
      <c r="F34" s="346"/>
      <c r="G34" s="347"/>
      <c r="H34" s="24">
        <v>12350</v>
      </c>
      <c r="I34" s="23"/>
      <c r="J34" s="22">
        <f>SUMIFS(Donnees!AM$3:AM$998984,Donnees!$C$3:$C$998984,$A34)</f>
        <v>0</v>
      </c>
      <c r="K34" s="22">
        <f>SUMIFS(Donnees!AP$3:AP$998984,Donnees!$C$3:$C$998984,$A34)</f>
        <v>0</v>
      </c>
    </row>
    <row r="35" spans="1:11" ht="29.1" customHeight="1" x14ac:dyDescent="0.3">
      <c r="A35" s="26" t="s">
        <v>186</v>
      </c>
      <c r="B35" s="149"/>
      <c r="C35" s="25" t="s">
        <v>187</v>
      </c>
      <c r="D35" s="345" t="s">
        <v>188</v>
      </c>
      <c r="E35" s="346"/>
      <c r="F35" s="346"/>
      <c r="G35" s="347"/>
      <c r="H35" s="24">
        <v>12360</v>
      </c>
      <c r="I35" s="23"/>
      <c r="J35" s="22">
        <f>SUMIFS(Donnees!AM$3:AM$998984,Donnees!$C$3:$C$998984,$A35)</f>
        <v>92609.78</v>
      </c>
      <c r="K35" s="22">
        <f>SUMIFS(Donnees!AP$3:AP$998984,Donnees!$C$3:$C$998984,$A35)</f>
        <v>125500.02</v>
      </c>
    </row>
    <row r="36" spans="1:11" ht="29.1" customHeight="1" x14ac:dyDescent="0.3">
      <c r="A36" s="26" t="s">
        <v>189</v>
      </c>
      <c r="B36" s="149"/>
      <c r="C36" s="25">
        <v>5580</v>
      </c>
      <c r="D36" s="345" t="s">
        <v>190</v>
      </c>
      <c r="E36" s="346"/>
      <c r="F36" s="346"/>
      <c r="G36" s="347"/>
      <c r="H36" s="24">
        <v>12370</v>
      </c>
      <c r="I36" s="23"/>
      <c r="J36" s="22">
        <f>SUMIFS(Donnees!AM$3:AM$998984,Donnees!$C$3:$C$998984,$A36)</f>
        <v>0</v>
      </c>
      <c r="K36" s="22">
        <f>SUMIFS(Donnees!AP$3:AP$998984,Donnees!$C$3:$C$998984,$A36)</f>
        <v>0</v>
      </c>
    </row>
    <row r="37" spans="1:11" ht="29.1" customHeight="1" x14ac:dyDescent="0.3">
      <c r="A37" s="150" t="s">
        <v>75</v>
      </c>
      <c r="B37" s="149"/>
      <c r="C37" s="151"/>
      <c r="D37" s="342" t="s">
        <v>191</v>
      </c>
      <c r="E37" s="343"/>
      <c r="F37" s="343"/>
      <c r="G37" s="344"/>
      <c r="H37" s="18">
        <v>12400</v>
      </c>
      <c r="I37" s="17"/>
      <c r="J37" s="16">
        <f>SUM(J38:J43)</f>
        <v>0</v>
      </c>
      <c r="K37" s="16">
        <f>SUM(K38:K43)</f>
        <v>0</v>
      </c>
    </row>
    <row r="38" spans="1:11" ht="29.1" customHeight="1" x14ac:dyDescent="0.3">
      <c r="A38" s="26" t="s">
        <v>192</v>
      </c>
      <c r="C38" s="25" t="s">
        <v>193</v>
      </c>
      <c r="D38" s="345" t="s">
        <v>71</v>
      </c>
      <c r="E38" s="346"/>
      <c r="F38" s="346"/>
      <c r="G38" s="347"/>
      <c r="H38" s="24">
        <v>12410</v>
      </c>
      <c r="I38" s="23"/>
      <c r="J38" s="22">
        <f>SUMIFS(Donnees!AM$3:AM$998984,Donnees!$C$3:$C$998984,$A38)</f>
        <v>0</v>
      </c>
      <c r="K38" s="22">
        <f>SUMIFS(Donnees!AP$3:AP$998984,Donnees!$C$3:$C$998984,$A38)</f>
        <v>0</v>
      </c>
    </row>
    <row r="39" spans="1:11" ht="29.1" customHeight="1" x14ac:dyDescent="0.3">
      <c r="A39" s="26" t="s">
        <v>194</v>
      </c>
      <c r="B39" s="4"/>
      <c r="C39" s="25" t="s">
        <v>195</v>
      </c>
      <c r="D39" s="345" t="s">
        <v>85</v>
      </c>
      <c r="E39" s="346"/>
      <c r="F39" s="346"/>
      <c r="G39" s="347"/>
      <c r="H39" s="24">
        <v>12420</v>
      </c>
      <c r="I39" s="23"/>
      <c r="J39" s="22">
        <f>SUMIFS(Donnees!AM$3:AM$998984,Donnees!$C$3:$C$998984,$A39)</f>
        <v>0</v>
      </c>
      <c r="K39" s="22">
        <f>SUMIFS(Donnees!AP$3:AP$998984,Donnees!$C$3:$C$998984,$A39)</f>
        <v>0</v>
      </c>
    </row>
    <row r="40" spans="1:11" ht="29.1" customHeight="1" x14ac:dyDescent="0.3">
      <c r="A40" s="26" t="s">
        <v>196</v>
      </c>
      <c r="C40" s="25" t="s">
        <v>197</v>
      </c>
      <c r="D40" s="345" t="s">
        <v>82</v>
      </c>
      <c r="E40" s="346"/>
      <c r="F40" s="346"/>
      <c r="G40" s="347"/>
      <c r="H40" s="24">
        <v>12430</v>
      </c>
      <c r="I40" s="23"/>
      <c r="J40" s="22">
        <f>SUMIFS(Donnees!AM$3:AM$998984,Donnees!$C$3:$C$998984,$A40)</f>
        <v>0</v>
      </c>
      <c r="K40" s="22">
        <f>SUMIFS(Donnees!AP$3:AP$998984,Donnees!$C$3:$C$998984,$A40)</f>
        <v>0</v>
      </c>
    </row>
    <row r="41" spans="1:11" ht="29.1" customHeight="1" x14ac:dyDescent="0.3">
      <c r="A41" s="20" t="s">
        <v>198</v>
      </c>
      <c r="C41" s="25"/>
      <c r="D41" s="345" t="s">
        <v>63</v>
      </c>
      <c r="E41" s="346"/>
      <c r="F41" s="346"/>
      <c r="G41" s="347"/>
      <c r="H41" s="24">
        <v>12440</v>
      </c>
      <c r="I41" s="23"/>
      <c r="J41" s="22">
        <f>SUMIFS(Donnees!AM$3:AM$998984,Donnees!$C$3:$C$998984,$A41)</f>
        <v>0</v>
      </c>
      <c r="K41" s="22">
        <f>SUMIFS(Donnees!AP$3:AP$998984,Donnees!$C$3:$C$998984,$A41)</f>
        <v>0</v>
      </c>
    </row>
    <row r="42" spans="1:11" ht="29.1" customHeight="1" x14ac:dyDescent="0.3">
      <c r="A42" s="26" t="s">
        <v>199</v>
      </c>
      <c r="C42" s="25" t="s">
        <v>200</v>
      </c>
      <c r="D42" s="345" t="s">
        <v>61</v>
      </c>
      <c r="E42" s="346"/>
      <c r="F42" s="346"/>
      <c r="G42" s="347"/>
      <c r="H42" s="24">
        <v>12450</v>
      </c>
      <c r="I42" s="23"/>
      <c r="J42" s="22">
        <f>SUMIFS(Donnees!AM$3:AM$998984,Donnees!$C$3:$C$998984,$A42)</f>
        <v>0</v>
      </c>
      <c r="K42" s="22">
        <f>SUMIFS(Donnees!AP$3:AP$998984,Donnees!$C$3:$C$998984,$A42)</f>
        <v>0</v>
      </c>
    </row>
    <row r="43" spans="1:11" ht="29.1" customHeight="1" x14ac:dyDescent="0.3">
      <c r="A43" s="20" t="s">
        <v>201</v>
      </c>
      <c r="B43" s="4"/>
      <c r="C43" s="25" t="s">
        <v>77</v>
      </c>
      <c r="D43" s="345" t="s">
        <v>59</v>
      </c>
      <c r="E43" s="346"/>
      <c r="F43" s="346"/>
      <c r="G43" s="347"/>
      <c r="H43" s="24">
        <v>12460</v>
      </c>
      <c r="I43" s="23"/>
      <c r="J43" s="22">
        <f>SUMIFS(Donnees!AM$3:AM$998984,Donnees!$C$3:$C$998984,$A43)</f>
        <v>0</v>
      </c>
      <c r="K43" s="22">
        <f>SUMIFS(Donnees!AP$3:AP$998984,Donnees!$C$3:$C$998984,$A43)</f>
        <v>0</v>
      </c>
    </row>
    <row r="44" spans="1:11" ht="30.95" customHeight="1" x14ac:dyDescent="0.3">
      <c r="A44" s="152"/>
      <c r="B44" s="4"/>
      <c r="C44" s="25"/>
      <c r="D44" s="153"/>
      <c r="E44" s="154"/>
      <c r="F44" s="154"/>
      <c r="G44" s="154"/>
      <c r="H44" s="155"/>
      <c r="I44" s="156"/>
      <c r="J44" s="157"/>
      <c r="K44" s="158"/>
    </row>
    <row r="45" spans="1:11" ht="30.95" customHeight="1" x14ac:dyDescent="0.3">
      <c r="C45" s="159"/>
      <c r="D45" s="351"/>
      <c r="E45" s="352"/>
      <c r="F45" s="352"/>
      <c r="G45" s="352"/>
      <c r="H45" s="160"/>
      <c r="I45" s="161"/>
      <c r="J45" s="162"/>
      <c r="K45" s="163"/>
    </row>
    <row r="46" spans="1:11" ht="30" customHeight="1" x14ac:dyDescent="0.25">
      <c r="C46" s="164"/>
      <c r="D46" s="348" t="s">
        <v>202</v>
      </c>
      <c r="E46" s="349"/>
      <c r="F46" s="349"/>
      <c r="G46" s="349"/>
      <c r="H46" s="349"/>
      <c r="I46" s="349"/>
      <c r="J46" s="349"/>
      <c r="K46" s="350"/>
    </row>
    <row r="47" spans="1:11" ht="18.75" x14ac:dyDescent="0.3">
      <c r="D47" s="12"/>
      <c r="E47" s="12"/>
      <c r="F47" s="12"/>
      <c r="G47" s="12"/>
      <c r="H47" s="9"/>
      <c r="I47" s="11"/>
      <c r="J47" s="165"/>
      <c r="K47" s="165"/>
    </row>
    <row r="48" spans="1:11" ht="18.75" x14ac:dyDescent="0.3">
      <c r="D48" s="12"/>
      <c r="E48" s="12"/>
      <c r="F48" s="12"/>
      <c r="G48" s="12"/>
      <c r="H48" s="9"/>
      <c r="I48" s="11"/>
      <c r="J48" s="11"/>
      <c r="K48" s="11"/>
    </row>
    <row r="49" spans="2:11" ht="18.75" x14ac:dyDescent="0.3">
      <c r="D49" s="12"/>
      <c r="E49" s="12"/>
      <c r="F49" s="12"/>
      <c r="G49" s="12"/>
      <c r="H49" s="9"/>
      <c r="I49" s="11"/>
      <c r="J49" s="11"/>
      <c r="K49" s="11"/>
    </row>
    <row r="50" spans="2:11" ht="18.75" x14ac:dyDescent="0.3">
      <c r="D50" s="12"/>
      <c r="E50" s="12"/>
      <c r="F50" s="12"/>
      <c r="G50" s="12"/>
      <c r="H50" s="9"/>
      <c r="I50" s="11"/>
      <c r="J50" s="11"/>
      <c r="K50" s="11"/>
    </row>
    <row r="51" spans="2:11" ht="18.75" x14ac:dyDescent="0.3">
      <c r="D51" s="12"/>
      <c r="E51" s="12"/>
      <c r="F51" s="12"/>
      <c r="G51" s="12"/>
      <c r="H51" s="9"/>
      <c r="I51" s="11"/>
      <c r="J51" s="11"/>
      <c r="K51" s="11"/>
    </row>
    <row r="52" spans="2:11" ht="18.75" x14ac:dyDescent="0.3">
      <c r="D52" s="12"/>
      <c r="E52" s="12"/>
      <c r="F52" s="12"/>
      <c r="G52" s="12"/>
      <c r="H52" s="9"/>
      <c r="I52" s="11"/>
      <c r="J52" s="11"/>
      <c r="K52" s="11"/>
    </row>
    <row r="53" spans="2:11" ht="18.75" x14ac:dyDescent="0.3">
      <c r="D53" s="12"/>
      <c r="E53" s="12"/>
      <c r="F53" s="12"/>
      <c r="G53" s="12"/>
      <c r="H53" s="9"/>
      <c r="I53" s="11"/>
      <c r="J53" s="11"/>
      <c r="K53" s="11"/>
    </row>
    <row r="54" spans="2:11" ht="18.75" x14ac:dyDescent="0.3">
      <c r="D54" s="12"/>
      <c r="E54" s="12"/>
      <c r="F54" s="12"/>
      <c r="G54" s="12"/>
      <c r="H54" s="9"/>
      <c r="I54" s="11"/>
      <c r="J54" s="11"/>
      <c r="K54" s="11"/>
    </row>
    <row r="55" spans="2:11" x14ac:dyDescent="0.25">
      <c r="H55" s="9"/>
    </row>
    <row r="56" spans="2:11" x14ac:dyDescent="0.25">
      <c r="H56" s="9"/>
    </row>
    <row r="57" spans="2:11" x14ac:dyDescent="0.25">
      <c r="B57" s="4"/>
      <c r="H57" s="9"/>
      <c r="I57" s="4"/>
      <c r="J57" s="10"/>
      <c r="K57" s="10"/>
    </row>
    <row r="58" spans="2:11" x14ac:dyDescent="0.25">
      <c r="H58" s="9"/>
    </row>
    <row r="59" spans="2:11" x14ac:dyDescent="0.25">
      <c r="H59" s="9"/>
    </row>
    <row r="60" spans="2:11" x14ac:dyDescent="0.25">
      <c r="H60" s="9"/>
    </row>
    <row r="61" spans="2:11" x14ac:dyDescent="0.25">
      <c r="H61" s="9"/>
    </row>
    <row r="62" spans="2:11" x14ac:dyDescent="0.25">
      <c r="H62" s="9"/>
    </row>
    <row r="63" spans="2:11" x14ac:dyDescent="0.25">
      <c r="H63" s="9"/>
    </row>
    <row r="64" spans="2:11" x14ac:dyDescent="0.25">
      <c r="H64" s="9"/>
    </row>
    <row r="65" spans="8:8" x14ac:dyDescent="0.25">
      <c r="H65" s="9"/>
    </row>
    <row r="66" spans="8:8" x14ac:dyDescent="0.25">
      <c r="H66" s="9"/>
    </row>
    <row r="67" spans="8:8" x14ac:dyDescent="0.25">
      <c r="H67" s="9"/>
    </row>
    <row r="68" spans="8:8" x14ac:dyDescent="0.25">
      <c r="H68" s="9"/>
    </row>
    <row r="69" spans="8:8" x14ac:dyDescent="0.25">
      <c r="H69" s="9"/>
    </row>
    <row r="70" spans="8:8" x14ac:dyDescent="0.25">
      <c r="H70" s="9"/>
    </row>
    <row r="71" spans="8:8" x14ac:dyDescent="0.25">
      <c r="H71" s="9"/>
    </row>
    <row r="72" spans="8:8" x14ac:dyDescent="0.25">
      <c r="H72" s="9"/>
    </row>
    <row r="73" spans="8:8" x14ac:dyDescent="0.25">
      <c r="H73" s="9"/>
    </row>
    <row r="74" spans="8:8" x14ac:dyDescent="0.25">
      <c r="H74" s="9"/>
    </row>
    <row r="75" spans="8:8" x14ac:dyDescent="0.25">
      <c r="H75" s="9"/>
    </row>
    <row r="76" spans="8:8" x14ac:dyDescent="0.25">
      <c r="H76" s="9"/>
    </row>
    <row r="77" spans="8:8" x14ac:dyDescent="0.25">
      <c r="H77" s="9"/>
    </row>
    <row r="78" spans="8:8" x14ac:dyDescent="0.25">
      <c r="H78" s="9"/>
    </row>
    <row r="79" spans="8:8" x14ac:dyDescent="0.25">
      <c r="H79" s="9"/>
    </row>
    <row r="80" spans="8:8" x14ac:dyDescent="0.25">
      <c r="H80" s="9"/>
    </row>
    <row r="81" spans="8:8" x14ac:dyDescent="0.25">
      <c r="H81" s="9"/>
    </row>
  </sheetData>
  <mergeCells count="36">
    <mergeCell ref="D46:K46"/>
    <mergeCell ref="D34:G34"/>
    <mergeCell ref="D35:G35"/>
    <mergeCell ref="D36:G36"/>
    <mergeCell ref="D37:G37"/>
    <mergeCell ref="D38:G38"/>
    <mergeCell ref="D39:G39"/>
    <mergeCell ref="D40:G40"/>
    <mergeCell ref="D41:G41"/>
    <mergeCell ref="D42:G42"/>
    <mergeCell ref="D43:G43"/>
    <mergeCell ref="D45:G45"/>
    <mergeCell ref="D33:G33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21:G21"/>
    <mergeCell ref="D2:J2"/>
    <mergeCell ref="D11:G11"/>
    <mergeCell ref="D12:G12"/>
    <mergeCell ref="D13:G13"/>
    <mergeCell ref="D14:G14"/>
    <mergeCell ref="D15:G15"/>
    <mergeCell ref="D16:G16"/>
    <mergeCell ref="D17:G17"/>
    <mergeCell ref="D18:G18"/>
    <mergeCell ref="D19:G19"/>
    <mergeCell ref="D20:G20"/>
  </mergeCells>
  <dataValidations count="1">
    <dataValidation type="decimal" allowBlank="1" showInputMessage="1" showErrorMessage="1" errorTitle="Mensaje  de error " error="Deben ser valores numéricos" sqref="J13:K13 J15:K26 J28:K36 J38:K44">
      <formula1>-9.99999999999999E+24</formula1>
      <formula2>9.99999999999999E+66</formula2>
    </dataValidation>
  </dataValidations>
  <printOptions horizontalCentered="1"/>
  <pageMargins left="0.47244094488188981" right="0.47" top="0.70866141732283472" bottom="0.9055118110236221" header="0.30000000000000004" footer="0.23622047244094491"/>
  <pageSetup paperSize="9" scale="57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N81"/>
  <sheetViews>
    <sheetView topLeftCell="D1" workbookViewId="0">
      <selection activeCell="D1" sqref="D1"/>
    </sheetView>
  </sheetViews>
  <sheetFormatPr baseColWidth="10" defaultColWidth="13.140625" defaultRowHeight="15.75" x14ac:dyDescent="0.25"/>
  <cols>
    <col min="1" max="1" width="11.28515625" style="8" hidden="1" customWidth="1" collapsed="1"/>
    <col min="2" max="2" width="3.85546875" style="7" hidden="1" customWidth="1" collapsed="1"/>
    <col min="3" max="3" width="41.28515625" style="4" hidden="1" customWidth="1" collapsed="1"/>
    <col min="4" max="4" width="11.5703125" style="4" customWidth="1" collapsed="1"/>
    <col min="5" max="5" width="24.140625" style="4" customWidth="1" collapsed="1"/>
    <col min="6" max="6" width="22.85546875" style="4" customWidth="1" collapsed="1"/>
    <col min="7" max="7" width="19" style="4" customWidth="1" collapsed="1"/>
    <col min="8" max="8" width="9.28515625" style="6" customWidth="1" collapsed="1"/>
    <col min="9" max="9" width="16" style="5" customWidth="1" collapsed="1"/>
    <col min="10" max="11" width="23.28515625" style="5" customWidth="1" collapsed="1"/>
    <col min="12" max="12" width="7.42578125" style="5" customWidth="1" collapsed="1"/>
    <col min="13" max="14" width="3" style="166" customWidth="1" collapsed="1"/>
    <col min="15" max="16384" width="13.140625" style="4" collapsed="1"/>
  </cols>
  <sheetData>
    <row r="1" spans="1:14" ht="8.1" customHeight="1" x14ac:dyDescent="0.25">
      <c r="A1" s="42"/>
      <c r="B1" s="4"/>
      <c r="C1" s="41"/>
    </row>
    <row r="2" spans="1:14" s="65" customFormat="1" ht="36" customHeight="1" x14ac:dyDescent="0.25">
      <c r="A2" s="68"/>
      <c r="C2" s="67"/>
      <c r="D2" s="335" t="s">
        <v>139</v>
      </c>
      <c r="E2" s="335"/>
      <c r="F2" s="335"/>
      <c r="G2" s="335"/>
      <c r="H2" s="335"/>
      <c r="I2" s="335"/>
      <c r="J2" s="335"/>
      <c r="K2" s="66" t="s">
        <v>203</v>
      </c>
      <c r="L2" s="66"/>
      <c r="M2" s="167"/>
      <c r="N2" s="167"/>
    </row>
    <row r="3" spans="1:14" x14ac:dyDescent="0.25">
      <c r="A3" s="42"/>
      <c r="B3" s="4"/>
      <c r="C3" s="41"/>
    </row>
    <row r="4" spans="1:14" ht="18.75" x14ac:dyDescent="0.25">
      <c r="A4" s="42"/>
      <c r="B4" s="4"/>
      <c r="C4" s="41"/>
      <c r="D4" s="64" t="s">
        <v>137</v>
      </c>
      <c r="E4" s="63" t="str">
        <f>Donnees!$K$1</f>
        <v>B84427388</v>
      </c>
      <c r="F4" s="62"/>
      <c r="G4" s="61"/>
      <c r="H4" s="58"/>
      <c r="I4" s="61"/>
      <c r="J4" s="61"/>
      <c r="K4" s="60"/>
      <c r="L4" s="168"/>
    </row>
    <row r="5" spans="1:14" ht="18.75" x14ac:dyDescent="0.25">
      <c r="A5" s="42"/>
      <c r="B5" s="4"/>
      <c r="C5" s="41"/>
      <c r="D5" s="59"/>
      <c r="E5" s="58"/>
      <c r="F5" s="57"/>
      <c r="G5" s="56"/>
      <c r="H5" s="55"/>
      <c r="I5" s="54"/>
      <c r="J5" s="54"/>
      <c r="K5" s="53"/>
      <c r="L5" s="169"/>
    </row>
    <row r="6" spans="1:14" ht="18.75" x14ac:dyDescent="0.3">
      <c r="A6" s="42"/>
      <c r="B6" s="4"/>
      <c r="C6" s="41"/>
      <c r="D6" s="52" t="s">
        <v>136</v>
      </c>
      <c r="E6" s="44"/>
      <c r="F6" s="43"/>
      <c r="G6" s="50"/>
      <c r="H6" s="45"/>
      <c r="I6" s="44"/>
      <c r="J6" s="44"/>
      <c r="K6" s="43"/>
      <c r="L6" s="170"/>
    </row>
    <row r="7" spans="1:14" ht="18.75" x14ac:dyDescent="0.3">
      <c r="A7" s="42"/>
      <c r="B7" s="4"/>
      <c r="C7" s="41"/>
      <c r="D7" s="52"/>
      <c r="E7" s="44"/>
      <c r="F7" s="43"/>
      <c r="G7" s="50"/>
      <c r="H7" s="45"/>
      <c r="I7" s="44"/>
      <c r="J7" s="44"/>
      <c r="K7" s="43"/>
      <c r="L7" s="170"/>
    </row>
    <row r="8" spans="1:14" ht="18.75" x14ac:dyDescent="0.3">
      <c r="A8" s="42"/>
      <c r="B8" s="4"/>
      <c r="C8" s="41"/>
      <c r="D8" s="51" t="str">
        <f>Donnees!$C$1</f>
        <v>Qualiac</v>
      </c>
      <c r="E8" s="48"/>
      <c r="F8" s="47"/>
      <c r="G8" s="50"/>
      <c r="H8" s="45"/>
      <c r="I8" s="44"/>
      <c r="J8" s="44"/>
      <c r="K8" s="43"/>
      <c r="L8" s="170"/>
    </row>
    <row r="9" spans="1:14" ht="27" customHeight="1" x14ac:dyDescent="0.3">
      <c r="A9" s="42"/>
      <c r="B9" s="4"/>
      <c r="C9" s="41"/>
      <c r="D9" s="49"/>
      <c r="E9" s="48"/>
      <c r="F9" s="47"/>
      <c r="G9" s="46"/>
      <c r="H9" s="45"/>
      <c r="I9" s="44"/>
      <c r="J9" s="44"/>
      <c r="K9" s="43"/>
      <c r="L9" s="170"/>
    </row>
    <row r="10" spans="1:14" ht="29.1" customHeight="1" x14ac:dyDescent="0.3">
      <c r="A10" s="42"/>
      <c r="B10" s="4"/>
      <c r="C10" s="41"/>
      <c r="D10" s="40"/>
      <c r="E10" s="37"/>
      <c r="F10" s="36"/>
      <c r="G10" s="39" t="s">
        <v>135</v>
      </c>
      <c r="H10" s="38"/>
      <c r="I10" s="37"/>
      <c r="J10" s="37"/>
      <c r="K10" s="36"/>
      <c r="L10" s="170"/>
    </row>
    <row r="11" spans="1:14" s="30" customFormat="1" ht="32.1" customHeight="1" x14ac:dyDescent="0.25">
      <c r="A11" s="35"/>
      <c r="B11" s="27"/>
      <c r="C11" s="34" t="s">
        <v>134</v>
      </c>
      <c r="D11" s="336" t="s">
        <v>133</v>
      </c>
      <c r="E11" s="337"/>
      <c r="F11" s="337"/>
      <c r="G11" s="338"/>
      <c r="H11" s="33"/>
      <c r="I11" s="32" t="s">
        <v>132</v>
      </c>
      <c r="J11" s="31" t="str">
        <f>CONCATENATE("EJERCICIO ",RIGHT(Donnees!$C$2,4)," (1)")</f>
        <v>EJERCICIO 2016 (1)</v>
      </c>
      <c r="K11" s="31" t="str">
        <f>CONCATENATE("EJERCICIO ",RIGHT(Donnees!$F$2,4)," (2)")</f>
        <v>EJERCICIO 2015 (2)</v>
      </c>
      <c r="L11" s="171"/>
      <c r="M11" s="172"/>
      <c r="N11" s="172"/>
    </row>
    <row r="12" spans="1:14" ht="29.1" customHeight="1" x14ac:dyDescent="0.3">
      <c r="A12" s="28" t="s">
        <v>75</v>
      </c>
      <c r="C12" s="142"/>
      <c r="D12" s="353" t="s">
        <v>204</v>
      </c>
      <c r="E12" s="354"/>
      <c r="F12" s="354"/>
      <c r="G12" s="355"/>
      <c r="H12" s="18">
        <v>12500</v>
      </c>
      <c r="I12" s="17"/>
      <c r="J12" s="16">
        <f>SUM(J13:J18)</f>
        <v>0</v>
      </c>
      <c r="K12" s="16">
        <f>SUM(K13:K18)</f>
        <v>0</v>
      </c>
      <c r="L12" s="173"/>
    </row>
    <row r="13" spans="1:14" ht="29.1" customHeight="1" x14ac:dyDescent="0.3">
      <c r="A13" s="26" t="s">
        <v>205</v>
      </c>
      <c r="B13" s="149"/>
      <c r="C13" s="25" t="s">
        <v>206</v>
      </c>
      <c r="D13" s="314" t="s">
        <v>71</v>
      </c>
      <c r="E13" s="315"/>
      <c r="F13" s="315"/>
      <c r="G13" s="316"/>
      <c r="H13" s="24">
        <v>12510</v>
      </c>
      <c r="I13" s="23"/>
      <c r="J13" s="22">
        <f>SUMIFS(Donnees!AM$3:AM$998984,Donnees!$C$3:$C$998984,$A13)</f>
        <v>0</v>
      </c>
      <c r="K13" s="22">
        <f>SUMIFS(Donnees!AP$3:AP$998984,Donnees!$C$3:$C$998984,$A13)</f>
        <v>0</v>
      </c>
      <c r="L13" s="174"/>
    </row>
    <row r="14" spans="1:14" ht="29.1" customHeight="1" x14ac:dyDescent="0.3">
      <c r="A14" s="26" t="s">
        <v>207</v>
      </c>
      <c r="B14" s="4"/>
      <c r="C14" s="25" t="s">
        <v>208</v>
      </c>
      <c r="D14" s="314" t="s">
        <v>85</v>
      </c>
      <c r="E14" s="315"/>
      <c r="F14" s="315"/>
      <c r="G14" s="316"/>
      <c r="H14" s="24">
        <v>12520</v>
      </c>
      <c r="I14" s="23"/>
      <c r="J14" s="22">
        <f>SUMIFS(Donnees!AM$3:AM$998984,Donnees!$C$3:$C$998984,$A14)</f>
        <v>0</v>
      </c>
      <c r="K14" s="22">
        <f>SUMIFS(Donnees!AP$3:AP$998984,Donnees!$C$3:$C$998984,$A14)</f>
        <v>0</v>
      </c>
      <c r="L14" s="174"/>
    </row>
    <row r="15" spans="1:14" ht="29.1" customHeight="1" x14ac:dyDescent="0.3">
      <c r="A15" s="26" t="s">
        <v>209</v>
      </c>
      <c r="C15" s="25" t="s">
        <v>210</v>
      </c>
      <c r="D15" s="314" t="s">
        <v>65</v>
      </c>
      <c r="E15" s="315"/>
      <c r="F15" s="315"/>
      <c r="G15" s="316"/>
      <c r="H15" s="24">
        <v>12530</v>
      </c>
      <c r="I15" s="23"/>
      <c r="J15" s="22">
        <f>SUMIFS(Donnees!AM$3:AM$998984,Donnees!$C$3:$C$998984,$A15)</f>
        <v>0</v>
      </c>
      <c r="K15" s="22">
        <f>SUMIFS(Donnees!AP$3:AP$998984,Donnees!$C$3:$C$998984,$A15)</f>
        <v>0</v>
      </c>
      <c r="L15" s="174"/>
    </row>
    <row r="16" spans="1:14" ht="29.1" customHeight="1" x14ac:dyDescent="0.3">
      <c r="A16" s="26" t="s">
        <v>211</v>
      </c>
      <c r="C16" s="25">
        <v>5590.5592999999999</v>
      </c>
      <c r="D16" s="314" t="s">
        <v>63</v>
      </c>
      <c r="E16" s="315"/>
      <c r="F16" s="315"/>
      <c r="G16" s="316"/>
      <c r="H16" s="24">
        <v>12540</v>
      </c>
      <c r="I16" s="23"/>
      <c r="J16" s="22">
        <f>SUMIFS(Donnees!AM$3:AM$998984,Donnees!$C$3:$C$998984,$A16)</f>
        <v>0</v>
      </c>
      <c r="K16" s="22">
        <f>SUMIFS(Donnees!AP$3:AP$998984,Donnees!$C$3:$C$998984,$A16)</f>
        <v>0</v>
      </c>
      <c r="L16" s="174"/>
    </row>
    <row r="17" spans="1:14" ht="29.1" customHeight="1" x14ac:dyDescent="0.3">
      <c r="A17" s="26" t="s">
        <v>212</v>
      </c>
      <c r="C17" s="25" t="s">
        <v>213</v>
      </c>
      <c r="D17" s="314" t="s">
        <v>61</v>
      </c>
      <c r="E17" s="315"/>
      <c r="F17" s="315"/>
      <c r="G17" s="316"/>
      <c r="H17" s="24">
        <v>12550</v>
      </c>
      <c r="I17" s="23"/>
      <c r="J17" s="22">
        <f>SUMIFS(Donnees!AM$3:AM$998984,Donnees!$C$3:$C$998984,$A17)</f>
        <v>0</v>
      </c>
      <c r="K17" s="22">
        <f>SUMIFS(Donnees!AP$3:AP$998984,Donnees!$C$3:$C$998984,$A17)</f>
        <v>0</v>
      </c>
      <c r="L17" s="174"/>
    </row>
    <row r="18" spans="1:14" ht="29.1" customHeight="1" x14ac:dyDescent="0.3">
      <c r="A18" s="20" t="s">
        <v>214</v>
      </c>
      <c r="C18" s="25" t="s">
        <v>77</v>
      </c>
      <c r="D18" s="314" t="s">
        <v>59</v>
      </c>
      <c r="E18" s="315"/>
      <c r="F18" s="315"/>
      <c r="G18" s="316"/>
      <c r="H18" s="24">
        <v>12560</v>
      </c>
      <c r="I18" s="23"/>
      <c r="J18" s="22">
        <f>SUMIFS(Donnees!AM$3:AM$998984,Donnees!$C$3:$C$998984,$A18)</f>
        <v>0</v>
      </c>
      <c r="K18" s="22">
        <f>SUMIFS(Donnees!AP$3:AP$998984,Donnees!$C$3:$C$998984,$A18)</f>
        <v>0</v>
      </c>
      <c r="L18" s="174"/>
    </row>
    <row r="19" spans="1:14" ht="29.1" customHeight="1" x14ac:dyDescent="0.3">
      <c r="A19" s="26" t="s">
        <v>215</v>
      </c>
      <c r="C19" s="19">
        <v>480.56700000000001</v>
      </c>
      <c r="D19" s="353" t="s">
        <v>216</v>
      </c>
      <c r="E19" s="354"/>
      <c r="F19" s="354"/>
      <c r="G19" s="355"/>
      <c r="H19" s="18">
        <v>12600</v>
      </c>
      <c r="I19" s="17"/>
      <c r="J19" s="16">
        <f>SUMIFS(Donnees!AM$3:AM$998984,Donnees!$C$3:$C$998984,$A19)</f>
        <v>3565.36</v>
      </c>
      <c r="K19" s="16">
        <f>SUMIFS(Donnees!AP$3:AP$998984,Donnees!$C$3:$C$998984,$A19)</f>
        <v>0</v>
      </c>
      <c r="L19" s="173"/>
    </row>
    <row r="20" spans="1:14" ht="29.1" customHeight="1" x14ac:dyDescent="0.3">
      <c r="A20" s="28" t="s">
        <v>75</v>
      </c>
      <c r="C20" s="142"/>
      <c r="D20" s="353" t="s">
        <v>217</v>
      </c>
      <c r="E20" s="354"/>
      <c r="F20" s="354"/>
      <c r="G20" s="355"/>
      <c r="H20" s="18">
        <v>12700</v>
      </c>
      <c r="I20" s="17"/>
      <c r="J20" s="16">
        <f>SUM(J21:J22)</f>
        <v>20867.55</v>
      </c>
      <c r="K20" s="16">
        <f>SUM(K21:K22)</f>
        <v>172564.37</v>
      </c>
      <c r="L20" s="173"/>
    </row>
    <row r="21" spans="1:14" ht="29.1" customHeight="1" x14ac:dyDescent="0.3">
      <c r="A21" s="26" t="s">
        <v>218</v>
      </c>
      <c r="C21" s="25" t="s">
        <v>219</v>
      </c>
      <c r="D21" s="314" t="s">
        <v>220</v>
      </c>
      <c r="E21" s="315"/>
      <c r="F21" s="315"/>
      <c r="G21" s="316"/>
      <c r="H21" s="24">
        <v>12710</v>
      </c>
      <c r="I21" s="23"/>
      <c r="J21" s="22">
        <f>SUMIFS(Donnees!AM$3:AM$998984,Donnees!$C$3:$C$998984,$A21)</f>
        <v>20867.55</v>
      </c>
      <c r="K21" s="22">
        <f>SUMIFS(Donnees!AP$3:AP$998984,Donnees!$C$3:$C$998984,$A21)</f>
        <v>172564.37</v>
      </c>
      <c r="L21" s="174"/>
    </row>
    <row r="22" spans="1:14" ht="29.1" customHeight="1" x14ac:dyDescent="0.3">
      <c r="A22" s="26" t="s">
        <v>221</v>
      </c>
      <c r="C22" s="25">
        <v>576</v>
      </c>
      <c r="D22" s="314" t="s">
        <v>222</v>
      </c>
      <c r="E22" s="315"/>
      <c r="F22" s="315"/>
      <c r="G22" s="316"/>
      <c r="H22" s="24">
        <v>12720</v>
      </c>
      <c r="I22" s="23"/>
      <c r="J22" s="22">
        <f>SUMIFS(Donnees!AM$3:AM$998984,Donnees!$C$3:$C$998984,$A22)</f>
        <v>0</v>
      </c>
      <c r="K22" s="22">
        <f>SUMIFS(Donnees!AP$3:AP$998984,Donnees!$C$3:$C$998984,$A22)</f>
        <v>0</v>
      </c>
      <c r="L22" s="174"/>
    </row>
    <row r="23" spans="1:14" ht="29.1" customHeight="1" x14ac:dyDescent="0.3">
      <c r="A23" s="28" t="s">
        <v>75</v>
      </c>
      <c r="C23" s="142"/>
      <c r="D23" s="353" t="s">
        <v>223</v>
      </c>
      <c r="E23" s="354"/>
      <c r="F23" s="354"/>
      <c r="G23" s="355"/>
      <c r="H23" s="175">
        <v>10000</v>
      </c>
      <c r="I23" s="176"/>
      <c r="J23" s="16">
        <f>B1.1!J12+B1.2!J12</f>
        <v>3121073.1100000003</v>
      </c>
      <c r="K23" s="16">
        <f>B1.1!K12+B1.2!K12</f>
        <v>1976751.3900000001</v>
      </c>
      <c r="L23" s="177"/>
      <c r="M23" s="178" t="e">
        <f>IF(ROUND(J23,2)=ROUND(#REF!,2),"","FAUX")</f>
        <v>#REF!</v>
      </c>
      <c r="N23" s="178" t="e">
        <f>IF(ROUND(K23,2)=ROUND(#REF!,2),"","FAUX")</f>
        <v>#REF!</v>
      </c>
    </row>
    <row r="24" spans="1:14" ht="30.95" customHeight="1" x14ac:dyDescent="0.3">
      <c r="C24" s="179"/>
      <c r="D24" s="180"/>
      <c r="E24" s="181"/>
      <c r="F24" s="181"/>
      <c r="G24" s="181"/>
      <c r="H24" s="182"/>
      <c r="I24" s="183"/>
      <c r="J24" s="184"/>
      <c r="K24" s="185"/>
      <c r="L24" s="177"/>
      <c r="M24" s="178"/>
      <c r="N24" s="178"/>
    </row>
    <row r="25" spans="1:14" ht="30.95" customHeight="1" x14ac:dyDescent="0.3">
      <c r="C25" s="179"/>
      <c r="D25" s="180"/>
      <c r="E25" s="181"/>
      <c r="F25" s="181"/>
      <c r="G25" s="181"/>
      <c r="H25" s="186"/>
      <c r="I25" s="187"/>
      <c r="J25" s="188"/>
      <c r="K25" s="189"/>
      <c r="L25" s="177"/>
      <c r="M25" s="178"/>
      <c r="N25" s="178"/>
    </row>
    <row r="26" spans="1:14" ht="30.95" customHeight="1" x14ac:dyDescent="0.3">
      <c r="C26" s="179"/>
      <c r="D26" s="180"/>
      <c r="E26" s="181"/>
      <c r="F26" s="181"/>
      <c r="G26" s="181"/>
      <c r="H26" s="186"/>
      <c r="I26" s="187"/>
      <c r="J26" s="188"/>
      <c r="K26" s="189"/>
      <c r="L26" s="177"/>
      <c r="M26" s="178"/>
      <c r="N26" s="178"/>
    </row>
    <row r="27" spans="1:14" ht="30.95" customHeight="1" x14ac:dyDescent="0.3">
      <c r="C27" s="179"/>
      <c r="D27" s="180"/>
      <c r="E27" s="181"/>
      <c r="F27" s="181"/>
      <c r="G27" s="181"/>
      <c r="H27" s="186"/>
      <c r="I27" s="187"/>
      <c r="J27" s="188"/>
      <c r="K27" s="189"/>
      <c r="L27" s="177"/>
      <c r="M27" s="178"/>
      <c r="N27" s="178"/>
    </row>
    <row r="28" spans="1:14" ht="30.95" customHeight="1" x14ac:dyDescent="0.3">
      <c r="C28" s="179"/>
      <c r="D28" s="180"/>
      <c r="E28" s="181"/>
      <c r="F28" s="181"/>
      <c r="G28" s="181"/>
      <c r="H28" s="186"/>
      <c r="I28" s="187"/>
      <c r="J28" s="188"/>
      <c r="K28" s="189"/>
      <c r="L28" s="177"/>
      <c r="M28" s="178"/>
      <c r="N28" s="178"/>
    </row>
    <row r="29" spans="1:14" ht="30.95" customHeight="1" x14ac:dyDescent="0.3">
      <c r="C29" s="179"/>
      <c r="D29" s="180"/>
      <c r="E29" s="181"/>
      <c r="F29" s="181"/>
      <c r="G29" s="181"/>
      <c r="H29" s="186"/>
      <c r="I29" s="187"/>
      <c r="J29" s="188"/>
      <c r="K29" s="189"/>
      <c r="L29" s="177"/>
      <c r="M29" s="178"/>
      <c r="N29" s="178"/>
    </row>
    <row r="30" spans="1:14" ht="30.95" customHeight="1" x14ac:dyDescent="0.3">
      <c r="C30" s="179"/>
      <c r="D30" s="180"/>
      <c r="E30" s="181"/>
      <c r="F30" s="181"/>
      <c r="G30" s="181"/>
      <c r="H30" s="186"/>
      <c r="I30" s="187"/>
      <c r="J30" s="188"/>
      <c r="K30" s="189"/>
      <c r="L30" s="177"/>
      <c r="M30" s="178"/>
      <c r="N30" s="178"/>
    </row>
    <row r="31" spans="1:14" ht="30.95" customHeight="1" x14ac:dyDescent="0.3">
      <c r="C31" s="179"/>
      <c r="D31" s="180"/>
      <c r="E31" s="181"/>
      <c r="F31" s="181"/>
      <c r="G31" s="181"/>
      <c r="H31" s="186"/>
      <c r="I31" s="187"/>
      <c r="J31" s="188"/>
      <c r="K31" s="189"/>
      <c r="L31" s="177"/>
      <c r="M31" s="178"/>
      <c r="N31" s="178"/>
    </row>
    <row r="32" spans="1:14" ht="30.95" customHeight="1" x14ac:dyDescent="0.3">
      <c r="C32" s="179"/>
      <c r="D32" s="180"/>
      <c r="E32" s="181"/>
      <c r="F32" s="181"/>
      <c r="G32" s="181"/>
      <c r="H32" s="186"/>
      <c r="I32" s="187"/>
      <c r="J32" s="188"/>
      <c r="K32" s="189"/>
      <c r="L32" s="177"/>
      <c r="M32" s="178"/>
      <c r="N32" s="178"/>
    </row>
    <row r="33" spans="3:14" ht="30.95" customHeight="1" x14ac:dyDescent="0.3">
      <c r="C33" s="179"/>
      <c r="D33" s="180"/>
      <c r="E33" s="181"/>
      <c r="F33" s="181"/>
      <c r="G33" s="181"/>
      <c r="H33" s="186"/>
      <c r="I33" s="187"/>
      <c r="J33" s="188"/>
      <c r="K33" s="189"/>
      <c r="L33" s="177"/>
      <c r="M33" s="178"/>
      <c r="N33" s="178"/>
    </row>
    <row r="34" spans="3:14" ht="30.95" customHeight="1" x14ac:dyDescent="0.3">
      <c r="C34" s="179"/>
      <c r="D34" s="180"/>
      <c r="E34" s="181"/>
      <c r="F34" s="181"/>
      <c r="G34" s="181"/>
      <c r="H34" s="186"/>
      <c r="I34" s="187"/>
      <c r="J34" s="188"/>
      <c r="K34" s="189"/>
      <c r="L34" s="177"/>
      <c r="M34" s="178"/>
      <c r="N34" s="178"/>
    </row>
    <row r="35" spans="3:14" ht="30.95" customHeight="1" x14ac:dyDescent="0.3">
      <c r="C35" s="179"/>
      <c r="D35" s="180"/>
      <c r="E35" s="181"/>
      <c r="F35" s="181"/>
      <c r="G35" s="181"/>
      <c r="H35" s="186"/>
      <c r="I35" s="187"/>
      <c r="J35" s="188"/>
      <c r="K35" s="189"/>
      <c r="L35" s="177"/>
      <c r="M35" s="178"/>
      <c r="N35" s="178"/>
    </row>
    <row r="36" spans="3:14" ht="30.95" customHeight="1" x14ac:dyDescent="0.3">
      <c r="C36" s="179"/>
      <c r="D36" s="180"/>
      <c r="E36" s="181"/>
      <c r="F36" s="181"/>
      <c r="G36" s="181"/>
      <c r="H36" s="186"/>
      <c r="I36" s="187"/>
      <c r="J36" s="188"/>
      <c r="K36" s="189"/>
      <c r="L36" s="177"/>
      <c r="M36" s="178"/>
      <c r="N36" s="178"/>
    </row>
    <row r="37" spans="3:14" ht="30.95" customHeight="1" x14ac:dyDescent="0.3">
      <c r="C37" s="179"/>
      <c r="D37" s="180"/>
      <c r="E37" s="181"/>
      <c r="F37" s="181"/>
      <c r="G37" s="181"/>
      <c r="H37" s="186"/>
      <c r="I37" s="187"/>
      <c r="J37" s="188"/>
      <c r="K37" s="189"/>
      <c r="L37" s="177"/>
      <c r="M37" s="178"/>
      <c r="N37" s="178"/>
    </row>
    <row r="38" spans="3:14" ht="30.95" customHeight="1" x14ac:dyDescent="0.3">
      <c r="C38" s="179"/>
      <c r="D38" s="180"/>
      <c r="E38" s="181"/>
      <c r="F38" s="181"/>
      <c r="G38" s="181"/>
      <c r="H38" s="186"/>
      <c r="I38" s="187"/>
      <c r="J38" s="188"/>
      <c r="K38" s="189"/>
      <c r="L38" s="177"/>
      <c r="M38" s="178"/>
      <c r="N38" s="178"/>
    </row>
    <row r="39" spans="3:14" ht="30.95" customHeight="1" x14ac:dyDescent="0.3">
      <c r="C39" s="179"/>
      <c r="D39" s="180"/>
      <c r="E39" s="181"/>
      <c r="F39" s="181"/>
      <c r="G39" s="181"/>
      <c r="H39" s="186"/>
      <c r="I39" s="187"/>
      <c r="J39" s="188"/>
      <c r="K39" s="189"/>
      <c r="L39" s="177"/>
      <c r="M39" s="178"/>
      <c r="N39" s="178"/>
    </row>
    <row r="40" spans="3:14" ht="30.95" customHeight="1" x14ac:dyDescent="0.3">
      <c r="C40" s="179"/>
      <c r="D40" s="180"/>
      <c r="E40" s="181"/>
      <c r="F40" s="181"/>
      <c r="G40" s="181"/>
      <c r="H40" s="186"/>
      <c r="I40" s="187"/>
      <c r="J40" s="188"/>
      <c r="K40" s="189"/>
      <c r="L40" s="177"/>
      <c r="M40" s="178"/>
      <c r="N40" s="178"/>
    </row>
    <row r="41" spans="3:14" ht="30.95" customHeight="1" x14ac:dyDescent="0.3">
      <c r="C41" s="179"/>
      <c r="D41" s="180"/>
      <c r="E41" s="181"/>
      <c r="F41" s="181"/>
      <c r="G41" s="181"/>
      <c r="H41" s="186"/>
      <c r="I41" s="187"/>
      <c r="J41" s="188"/>
      <c r="K41" s="189"/>
      <c r="L41" s="177"/>
      <c r="M41" s="178"/>
      <c r="N41" s="178"/>
    </row>
    <row r="42" spans="3:14" ht="30.95" customHeight="1" x14ac:dyDescent="0.3">
      <c r="C42" s="179"/>
      <c r="D42" s="180"/>
      <c r="E42" s="181"/>
      <c r="F42" s="181"/>
      <c r="G42" s="181"/>
      <c r="H42" s="186"/>
      <c r="I42" s="187"/>
      <c r="J42" s="188"/>
      <c r="K42" s="189"/>
      <c r="L42" s="177"/>
      <c r="M42" s="178"/>
      <c r="N42" s="178"/>
    </row>
    <row r="43" spans="3:14" ht="30.95" customHeight="1" x14ac:dyDescent="0.3">
      <c r="C43" s="179"/>
      <c r="D43" s="180"/>
      <c r="E43" s="181"/>
      <c r="F43" s="181"/>
      <c r="G43" s="181"/>
      <c r="H43" s="186"/>
      <c r="I43" s="187"/>
      <c r="J43" s="188"/>
      <c r="K43" s="189"/>
      <c r="L43" s="177"/>
      <c r="M43" s="178"/>
      <c r="N43" s="178"/>
    </row>
    <row r="44" spans="3:14" ht="30.95" customHeight="1" x14ac:dyDescent="0.3">
      <c r="C44" s="179"/>
      <c r="D44" s="180"/>
      <c r="E44" s="181"/>
      <c r="F44" s="181"/>
      <c r="G44" s="181"/>
      <c r="H44" s="186"/>
      <c r="I44" s="187"/>
      <c r="J44" s="188"/>
      <c r="K44" s="189"/>
      <c r="L44" s="177"/>
      <c r="M44" s="178"/>
      <c r="N44" s="178"/>
    </row>
    <row r="45" spans="3:14" ht="30.95" customHeight="1" x14ac:dyDescent="0.3">
      <c r="C45" s="179"/>
      <c r="D45" s="351"/>
      <c r="E45" s="352"/>
      <c r="F45" s="352"/>
      <c r="G45" s="352"/>
      <c r="H45" s="160"/>
      <c r="I45" s="161"/>
      <c r="J45" s="162"/>
      <c r="K45" s="163"/>
      <c r="L45" s="177"/>
      <c r="M45" s="178"/>
      <c r="N45" s="178"/>
    </row>
    <row r="46" spans="3:14" ht="27" customHeight="1" x14ac:dyDescent="0.25">
      <c r="C46" s="190"/>
      <c r="D46" s="348" t="s">
        <v>202</v>
      </c>
      <c r="E46" s="349"/>
      <c r="F46" s="349"/>
      <c r="G46" s="349"/>
      <c r="H46" s="349"/>
      <c r="I46" s="349"/>
      <c r="J46" s="349"/>
      <c r="K46" s="350"/>
      <c r="L46" s="191"/>
    </row>
    <row r="47" spans="3:14" ht="27" customHeight="1" x14ac:dyDescent="0.3">
      <c r="D47" s="181"/>
      <c r="E47" s="181"/>
      <c r="F47" s="181"/>
      <c r="G47" s="181"/>
      <c r="H47" s="186"/>
      <c r="I47" s="187"/>
      <c r="J47" s="188"/>
      <c r="K47" s="188"/>
      <c r="L47" s="192"/>
    </row>
    <row r="48" spans="3:14" ht="27" customHeight="1" x14ac:dyDescent="0.3">
      <c r="D48" s="181"/>
      <c r="E48" s="181"/>
      <c r="F48" s="181"/>
      <c r="G48" s="181"/>
      <c r="H48" s="186"/>
      <c r="I48" s="187"/>
      <c r="J48" s="188"/>
      <c r="K48" s="188"/>
      <c r="L48" s="192"/>
    </row>
    <row r="49" spans="2:12" ht="27" customHeight="1" x14ac:dyDescent="0.3">
      <c r="D49" s="181"/>
      <c r="E49" s="181"/>
      <c r="F49" s="181"/>
      <c r="G49" s="181"/>
      <c r="H49" s="186"/>
      <c r="I49" s="187"/>
      <c r="J49" s="188"/>
      <c r="K49" s="188"/>
      <c r="L49" s="192"/>
    </row>
    <row r="50" spans="2:12" ht="18.75" x14ac:dyDescent="0.3">
      <c r="D50" s="12"/>
      <c r="E50" s="12"/>
      <c r="F50" s="12"/>
      <c r="G50" s="12"/>
      <c r="H50" s="9"/>
      <c r="I50" s="11"/>
      <c r="J50" s="11"/>
      <c r="K50" s="11"/>
    </row>
    <row r="51" spans="2:12" ht="18.75" x14ac:dyDescent="0.3">
      <c r="D51" s="12"/>
      <c r="E51" s="12"/>
      <c r="F51" s="12"/>
      <c r="G51" s="12"/>
      <c r="H51" s="9"/>
      <c r="I51" s="11"/>
      <c r="J51" s="11"/>
      <c r="K51" s="11"/>
    </row>
    <row r="52" spans="2:12" ht="18.75" x14ac:dyDescent="0.3">
      <c r="D52" s="12"/>
      <c r="E52" s="12"/>
      <c r="F52" s="12"/>
      <c r="G52" s="12"/>
      <c r="H52" s="9"/>
      <c r="I52" s="11"/>
      <c r="J52" s="11"/>
      <c r="K52" s="11"/>
    </row>
    <row r="53" spans="2:12" ht="18.75" x14ac:dyDescent="0.3">
      <c r="D53" s="12"/>
      <c r="E53" s="12"/>
      <c r="F53" s="12"/>
      <c r="G53" s="12"/>
      <c r="H53" s="9"/>
      <c r="I53" s="11"/>
      <c r="J53" s="11"/>
      <c r="K53" s="11"/>
    </row>
    <row r="54" spans="2:12" ht="18.75" x14ac:dyDescent="0.3">
      <c r="D54" s="12"/>
      <c r="E54" s="12"/>
      <c r="F54" s="12"/>
      <c r="G54" s="12"/>
      <c r="H54" s="9"/>
      <c r="I54" s="11"/>
      <c r="J54" s="11"/>
      <c r="K54" s="11"/>
    </row>
    <row r="55" spans="2:12" x14ac:dyDescent="0.25">
      <c r="H55" s="9"/>
    </row>
    <row r="56" spans="2:12" x14ac:dyDescent="0.25">
      <c r="H56" s="9"/>
    </row>
    <row r="57" spans="2:12" x14ac:dyDescent="0.25">
      <c r="H57" s="9"/>
    </row>
    <row r="58" spans="2:12" x14ac:dyDescent="0.25">
      <c r="H58" s="9"/>
    </row>
    <row r="59" spans="2:12" x14ac:dyDescent="0.25">
      <c r="H59" s="9"/>
    </row>
    <row r="60" spans="2:12" x14ac:dyDescent="0.25">
      <c r="H60" s="9"/>
    </row>
    <row r="61" spans="2:12" x14ac:dyDescent="0.25">
      <c r="B61" s="4"/>
      <c r="H61" s="9"/>
      <c r="I61" s="4"/>
      <c r="J61" s="10"/>
      <c r="K61" s="10"/>
      <c r="L61" s="10"/>
    </row>
    <row r="62" spans="2:12" x14ac:dyDescent="0.25">
      <c r="H62" s="9"/>
    </row>
    <row r="63" spans="2:12" x14ac:dyDescent="0.25">
      <c r="H63" s="9"/>
    </row>
    <row r="64" spans="2:12" x14ac:dyDescent="0.25">
      <c r="H64" s="9"/>
    </row>
    <row r="65" spans="8:8" x14ac:dyDescent="0.25">
      <c r="H65" s="9"/>
    </row>
    <row r="66" spans="8:8" x14ac:dyDescent="0.25">
      <c r="H66" s="9"/>
    </row>
    <row r="67" spans="8:8" x14ac:dyDescent="0.25">
      <c r="H67" s="9"/>
    </row>
    <row r="68" spans="8:8" x14ac:dyDescent="0.25">
      <c r="H68" s="9"/>
    </row>
    <row r="69" spans="8:8" x14ac:dyDescent="0.25">
      <c r="H69" s="9"/>
    </row>
    <row r="70" spans="8:8" x14ac:dyDescent="0.25">
      <c r="H70" s="9"/>
    </row>
    <row r="71" spans="8:8" x14ac:dyDescent="0.25">
      <c r="H71" s="9"/>
    </row>
    <row r="72" spans="8:8" x14ac:dyDescent="0.25">
      <c r="H72" s="9"/>
    </row>
    <row r="73" spans="8:8" x14ac:dyDescent="0.25">
      <c r="H73" s="9"/>
    </row>
    <row r="74" spans="8:8" x14ac:dyDescent="0.25">
      <c r="H74" s="9"/>
    </row>
    <row r="75" spans="8:8" x14ac:dyDescent="0.25">
      <c r="H75" s="9"/>
    </row>
    <row r="76" spans="8:8" x14ac:dyDescent="0.25">
      <c r="H76" s="9"/>
    </row>
    <row r="77" spans="8:8" x14ac:dyDescent="0.25">
      <c r="H77" s="9"/>
    </row>
    <row r="78" spans="8:8" x14ac:dyDescent="0.25">
      <c r="H78" s="9"/>
    </row>
    <row r="79" spans="8:8" x14ac:dyDescent="0.25">
      <c r="H79" s="9"/>
    </row>
    <row r="80" spans="8:8" x14ac:dyDescent="0.25">
      <c r="H80" s="9"/>
    </row>
    <row r="81" spans="8:8" x14ac:dyDescent="0.25">
      <c r="H81" s="9"/>
    </row>
  </sheetData>
  <mergeCells count="16">
    <mergeCell ref="D22:G22"/>
    <mergeCell ref="D23:G23"/>
    <mergeCell ref="D45:G45"/>
    <mergeCell ref="D46:K46"/>
    <mergeCell ref="D16:G16"/>
    <mergeCell ref="D17:G17"/>
    <mergeCell ref="D18:G18"/>
    <mergeCell ref="D19:G19"/>
    <mergeCell ref="D20:G20"/>
    <mergeCell ref="D21:G21"/>
    <mergeCell ref="D15:G15"/>
    <mergeCell ref="D2:J2"/>
    <mergeCell ref="D11:G11"/>
    <mergeCell ref="D12:G12"/>
    <mergeCell ref="D13:G13"/>
    <mergeCell ref="D14:G14"/>
  </mergeCells>
  <dataValidations count="1">
    <dataValidation type="decimal" allowBlank="1" showInputMessage="1" showErrorMessage="1" errorTitle="Mensaje  de error " error="Deben ser valores numéricos" sqref="J13:L19 J21:L22">
      <formula1>-9.99999999999999E+24</formula1>
      <formula2>9.99999999999999E+66</formula2>
    </dataValidation>
  </dataValidations>
  <printOptions horizontalCentered="1"/>
  <pageMargins left="0.47244094488188981" right="0.47" top="0.70866141732283472" bottom="0.9055118110236221" header="0.30000000000000004" footer="0.23622047244094491"/>
  <pageSetup paperSize="9" scale="55"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L92"/>
  <sheetViews>
    <sheetView topLeftCell="D1" workbookViewId="0">
      <selection activeCell="D1" sqref="D1"/>
    </sheetView>
  </sheetViews>
  <sheetFormatPr baseColWidth="10" defaultColWidth="13.140625" defaultRowHeight="15.75" x14ac:dyDescent="0.25"/>
  <cols>
    <col min="1" max="1" width="12.5703125" style="252" hidden="1" customWidth="1" collapsed="1"/>
    <col min="2" max="2" width="2.7109375" style="112" hidden="1" customWidth="1" collapsed="1"/>
    <col min="3" max="3" width="45.28515625" style="255" hidden="1" customWidth="1" collapsed="1"/>
    <col min="4" max="4" width="11.5703125" style="232" customWidth="1" collapsed="1"/>
    <col min="5" max="5" width="24.140625" style="232" customWidth="1" collapsed="1"/>
    <col min="6" max="6" width="22.85546875" style="232" customWidth="1" collapsed="1"/>
    <col min="7" max="7" width="24.42578125" style="232" customWidth="1" collapsed="1"/>
    <col min="8" max="8" width="9.28515625" style="252" customWidth="1" collapsed="1"/>
    <col min="9" max="9" width="13.7109375" style="255" customWidth="1" collapsed="1"/>
    <col min="10" max="11" width="22.85546875" style="255" customWidth="1" collapsed="1"/>
    <col min="12" max="12" width="3.5703125" style="255" customWidth="1" collapsed="1"/>
    <col min="13" max="16384" width="13.140625" style="232" collapsed="1"/>
  </cols>
  <sheetData>
    <row r="1" spans="1:12" s="138" customFormat="1" ht="8.1" customHeight="1" x14ac:dyDescent="0.3">
      <c r="A1" s="217"/>
      <c r="C1" s="218"/>
      <c r="H1" s="217"/>
      <c r="I1" s="140"/>
      <c r="J1" s="140"/>
      <c r="K1" s="140"/>
      <c r="L1" s="140"/>
    </row>
    <row r="2" spans="1:12" s="74" customFormat="1" ht="36" customHeight="1" x14ac:dyDescent="0.25">
      <c r="A2" s="219"/>
      <c r="C2" s="75"/>
      <c r="D2" s="317" t="s">
        <v>139</v>
      </c>
      <c r="E2" s="317"/>
      <c r="F2" s="317"/>
      <c r="G2" s="317"/>
      <c r="H2" s="317"/>
      <c r="I2" s="317"/>
      <c r="J2" s="317"/>
      <c r="K2" s="76" t="s">
        <v>295</v>
      </c>
      <c r="L2" s="76"/>
    </row>
    <row r="3" spans="1:12" s="69" customFormat="1" x14ac:dyDescent="0.25">
      <c r="A3" s="71"/>
      <c r="C3" s="220"/>
      <c r="H3" s="71"/>
      <c r="I3" s="72"/>
      <c r="J3" s="72"/>
      <c r="K3" s="72"/>
      <c r="L3" s="72"/>
    </row>
    <row r="4" spans="1:12" s="69" customFormat="1" ht="18.75" x14ac:dyDescent="0.25">
      <c r="A4" s="71"/>
      <c r="C4" s="220"/>
      <c r="D4" s="77" t="s">
        <v>137</v>
      </c>
      <c r="E4" s="78" t="str">
        <f>Donnees!$K$1</f>
        <v>B84427388</v>
      </c>
      <c r="F4" s="79"/>
      <c r="G4" s="80"/>
      <c r="H4" s="221"/>
      <c r="I4" s="80"/>
      <c r="J4" s="80"/>
      <c r="K4" s="82"/>
      <c r="L4" s="87"/>
    </row>
    <row r="5" spans="1:12" s="69" customFormat="1" ht="18.75" x14ac:dyDescent="0.25">
      <c r="A5" s="71"/>
      <c r="C5" s="220"/>
      <c r="D5" s="83"/>
      <c r="E5" s="81"/>
      <c r="F5" s="84"/>
      <c r="G5" s="85"/>
      <c r="H5" s="222"/>
      <c r="I5" s="87"/>
      <c r="J5" s="87"/>
      <c r="K5" s="88"/>
      <c r="L5" s="87"/>
    </row>
    <row r="6" spans="1:12" s="69" customFormat="1" ht="18.75" x14ac:dyDescent="0.3">
      <c r="A6" s="71"/>
      <c r="C6" s="220"/>
      <c r="D6" s="89" t="s">
        <v>136</v>
      </c>
      <c r="E6" s="90"/>
      <c r="F6" s="91"/>
      <c r="G6" s="92"/>
      <c r="H6" s="223"/>
      <c r="I6" s="90"/>
      <c r="J6" s="90"/>
      <c r="K6" s="91"/>
      <c r="L6" s="90"/>
    </row>
    <row r="7" spans="1:12" s="69" customFormat="1" ht="18.75" x14ac:dyDescent="0.3">
      <c r="A7" s="71"/>
      <c r="C7" s="220"/>
      <c r="D7" s="89"/>
      <c r="E7" s="90"/>
      <c r="F7" s="91"/>
      <c r="G7" s="92"/>
      <c r="H7" s="223"/>
      <c r="I7" s="90"/>
      <c r="J7" s="90"/>
      <c r="K7" s="91"/>
      <c r="L7" s="90"/>
    </row>
    <row r="8" spans="1:12" s="69" customFormat="1" ht="18.75" x14ac:dyDescent="0.3">
      <c r="A8" s="71"/>
      <c r="C8" s="220"/>
      <c r="D8" s="94" t="str">
        <f>Donnees!$C$1</f>
        <v>Qualiac</v>
      </c>
      <c r="E8" s="95"/>
      <c r="F8" s="96"/>
      <c r="G8" s="92"/>
      <c r="H8" s="223"/>
      <c r="I8" s="90"/>
      <c r="J8" s="90"/>
      <c r="K8" s="91"/>
      <c r="L8" s="90"/>
    </row>
    <row r="9" spans="1:12" s="69" customFormat="1" ht="27" customHeight="1" x14ac:dyDescent="0.3">
      <c r="A9" s="71"/>
      <c r="C9" s="220"/>
      <c r="D9" s="97"/>
      <c r="E9" s="95"/>
      <c r="F9" s="96"/>
      <c r="G9" s="98"/>
      <c r="H9" s="223"/>
      <c r="I9" s="90"/>
      <c r="J9" s="90"/>
      <c r="K9" s="91"/>
      <c r="L9" s="90"/>
    </row>
    <row r="10" spans="1:12" s="69" customFormat="1" ht="29.1" customHeight="1" x14ac:dyDescent="0.3">
      <c r="A10" s="71"/>
      <c r="C10" s="220"/>
      <c r="D10" s="99"/>
      <c r="E10" s="100"/>
      <c r="F10" s="101"/>
      <c r="G10" s="102" t="s">
        <v>135</v>
      </c>
      <c r="H10" s="224"/>
      <c r="I10" s="100"/>
      <c r="J10" s="100"/>
      <c r="K10" s="101"/>
      <c r="L10" s="90"/>
    </row>
    <row r="11" spans="1:12" s="228" customFormat="1" ht="37.5" customHeight="1" x14ac:dyDescent="0.3">
      <c r="A11" s="225"/>
      <c r="B11" s="112"/>
      <c r="C11" s="226" t="s">
        <v>134</v>
      </c>
      <c r="D11" s="318" t="s">
        <v>294</v>
      </c>
      <c r="E11" s="319"/>
      <c r="F11" s="319"/>
      <c r="G11" s="320"/>
      <c r="H11" s="227"/>
      <c r="I11" s="108" t="s">
        <v>132</v>
      </c>
      <c r="J11" s="109" t="str">
        <f>CONCATENATE("EJERCICIO ",RIGHT(Donnees!$C$2,4)," (1)")</f>
        <v>EJERCICIO 2016 (1)</v>
      </c>
      <c r="K11" s="109" t="str">
        <f>CONCATENATE("EJERCICIO ",RIGHT(Donnees!$F$2,4)," (2)")</f>
        <v>EJERCICIO 2015 (2)</v>
      </c>
      <c r="L11" s="90"/>
    </row>
    <row r="12" spans="1:12" ht="27.95" customHeight="1" x14ac:dyDescent="0.3">
      <c r="A12" s="111" t="s">
        <v>75</v>
      </c>
      <c r="C12" s="229"/>
      <c r="D12" s="324" t="s">
        <v>293</v>
      </c>
      <c r="E12" s="325"/>
      <c r="F12" s="325"/>
      <c r="G12" s="326"/>
      <c r="H12" s="230">
        <v>20000</v>
      </c>
      <c r="I12" s="231"/>
      <c r="J12" s="231">
        <f>J13+J31+J37</f>
        <v>1120354.6499999994</v>
      </c>
      <c r="K12" s="231">
        <f>K13+K31+K37</f>
        <v>463804.33000000054</v>
      </c>
      <c r="L12" s="90"/>
    </row>
    <row r="13" spans="1:12" ht="27.95" customHeight="1" x14ac:dyDescent="0.3">
      <c r="A13" s="111" t="s">
        <v>75</v>
      </c>
      <c r="C13" s="229"/>
      <c r="D13" s="324" t="s">
        <v>292</v>
      </c>
      <c r="E13" s="325"/>
      <c r="F13" s="325"/>
      <c r="G13" s="326"/>
      <c r="H13" s="230">
        <v>21000</v>
      </c>
      <c r="I13" s="233"/>
      <c r="J13" s="233">
        <f>J14+J17+J18+J23+J24+J27+J28+J29+J30</f>
        <v>1120354.6499999994</v>
      </c>
      <c r="K13" s="233">
        <f>K14+K17+K18+K23+K24+K27+K28+K29+K30</f>
        <v>463804.33000000054</v>
      </c>
      <c r="L13" s="234"/>
    </row>
    <row r="14" spans="1:12" ht="27.95" customHeight="1" x14ac:dyDescent="0.3">
      <c r="A14" s="111" t="s">
        <v>75</v>
      </c>
      <c r="C14" s="229"/>
      <c r="D14" s="324" t="s">
        <v>291</v>
      </c>
      <c r="E14" s="325"/>
      <c r="F14" s="325"/>
      <c r="G14" s="326"/>
      <c r="H14" s="117">
        <v>21100</v>
      </c>
      <c r="I14" s="118"/>
      <c r="J14" s="115">
        <f>SUM(J15:J16)</f>
        <v>231956</v>
      </c>
      <c r="K14" s="115">
        <f>SUM(K15:K16)</f>
        <v>231956</v>
      </c>
      <c r="L14" s="235"/>
    </row>
    <row r="15" spans="1:12" ht="27.95" customHeight="1" x14ac:dyDescent="0.3">
      <c r="A15" s="26" t="s">
        <v>290</v>
      </c>
      <c r="C15" s="120" t="s">
        <v>289</v>
      </c>
      <c r="D15" s="314" t="s">
        <v>288</v>
      </c>
      <c r="E15" s="315"/>
      <c r="F15" s="315"/>
      <c r="G15" s="316"/>
      <c r="H15" s="24">
        <v>21110</v>
      </c>
      <c r="I15" s="23"/>
      <c r="J15" s="121">
        <f>SUMIFS(Donnees!AM$3:AM$998984,Donnees!$C$3:$C$998984,$A15)</f>
        <v>231956</v>
      </c>
      <c r="K15" s="121">
        <f>SUMIFS(Donnees!AP$3:AP$998984,Donnees!$C$3:$C$998984,$A15)</f>
        <v>231956</v>
      </c>
      <c r="L15" s="236"/>
    </row>
    <row r="16" spans="1:12" ht="27.95" customHeight="1" x14ac:dyDescent="0.3">
      <c r="A16" s="26" t="s">
        <v>287</v>
      </c>
      <c r="C16" s="120" t="s">
        <v>286</v>
      </c>
      <c r="D16" s="314" t="s">
        <v>285</v>
      </c>
      <c r="E16" s="315"/>
      <c r="F16" s="315"/>
      <c r="G16" s="316"/>
      <c r="H16" s="24">
        <v>21120</v>
      </c>
      <c r="I16" s="23"/>
      <c r="J16" s="121">
        <f>SUMIFS(Donnees!AM$3:AM$998984,Donnees!$C$3:$C$998984,$A16)</f>
        <v>0</v>
      </c>
      <c r="K16" s="121">
        <f>SUMIFS(Donnees!AP$3:AP$998984,Donnees!$C$3:$C$998984,$A16)</f>
        <v>0</v>
      </c>
      <c r="L16" s="236"/>
    </row>
    <row r="17" spans="1:12" ht="27.95" customHeight="1" x14ac:dyDescent="0.3">
      <c r="A17" s="237" t="s">
        <v>284</v>
      </c>
      <c r="B17" s="238"/>
      <c r="C17" s="239">
        <v>110</v>
      </c>
      <c r="D17" s="324" t="s">
        <v>283</v>
      </c>
      <c r="E17" s="325"/>
      <c r="F17" s="325"/>
      <c r="G17" s="326"/>
      <c r="H17" s="117">
        <v>21200</v>
      </c>
      <c r="I17" s="118"/>
      <c r="J17" s="115">
        <f>SUMIFS(Donnees!AM$3:AM$998984,Donnees!$C$3:$C$998984,$A17)</f>
        <v>6174.02</v>
      </c>
      <c r="K17" s="115">
        <f>SUMIFS(Donnees!AP$3:AP$998984,Donnees!$C$3:$C$998984,$A17)</f>
        <v>6174.02</v>
      </c>
      <c r="L17" s="235"/>
    </row>
    <row r="18" spans="1:12" ht="27.95" customHeight="1" x14ac:dyDescent="0.3">
      <c r="A18" s="111" t="s">
        <v>75</v>
      </c>
      <c r="C18" s="229"/>
      <c r="D18" s="324" t="s">
        <v>282</v>
      </c>
      <c r="E18" s="325"/>
      <c r="F18" s="325"/>
      <c r="G18" s="326"/>
      <c r="H18" s="117">
        <v>21300</v>
      </c>
      <c r="I18" s="118"/>
      <c r="J18" s="115">
        <f>SUM(J19:J22)</f>
        <v>182003.37</v>
      </c>
      <c r="K18" s="115">
        <f>SUM(K19:K22)</f>
        <v>21239.53</v>
      </c>
      <c r="L18" s="235"/>
    </row>
    <row r="19" spans="1:12" ht="27.95" customHeight="1" x14ac:dyDescent="0.3">
      <c r="A19" s="26" t="s">
        <v>281</v>
      </c>
      <c r="C19" s="120" t="s">
        <v>280</v>
      </c>
      <c r="D19" s="314" t="s">
        <v>279</v>
      </c>
      <c r="E19" s="315"/>
      <c r="F19" s="315"/>
      <c r="G19" s="316"/>
      <c r="H19" s="24">
        <v>21310</v>
      </c>
      <c r="I19" s="23"/>
      <c r="J19" s="121">
        <f>SUMIFS(Donnees!AM$3:AM$998984,Donnees!$C$3:$C$998984,$A19)</f>
        <v>46391.199999999997</v>
      </c>
      <c r="K19" s="121">
        <f>SUMIFS(Donnees!AP$3:AP$998984,Donnees!$C$3:$C$998984,$A19)</f>
        <v>2993.84</v>
      </c>
      <c r="L19" s="236"/>
    </row>
    <row r="20" spans="1:12" ht="27.95" customHeight="1" x14ac:dyDescent="0.3">
      <c r="A20" s="26" t="s">
        <v>278</v>
      </c>
      <c r="C20" s="120" t="s">
        <v>277</v>
      </c>
      <c r="D20" s="314" t="s">
        <v>276</v>
      </c>
      <c r="E20" s="315"/>
      <c r="F20" s="315"/>
      <c r="G20" s="316"/>
      <c r="H20" s="24">
        <v>21320</v>
      </c>
      <c r="I20" s="23"/>
      <c r="J20" s="121">
        <f>SUMIFS(Donnees!AM$3:AM$998984,Donnees!$C$3:$C$998984,$A20)</f>
        <v>135612.17000000001</v>
      </c>
      <c r="K20" s="121">
        <f>SUMIFS(Donnees!AP$3:AP$998984,Donnees!$C$3:$C$998984,$A20)</f>
        <v>18245.689999999999</v>
      </c>
      <c r="L20" s="236"/>
    </row>
    <row r="21" spans="1:12" ht="27.95" customHeight="1" x14ac:dyDescent="0.3">
      <c r="A21" s="20" t="s">
        <v>275</v>
      </c>
      <c r="C21" s="120" t="s">
        <v>79</v>
      </c>
      <c r="D21" s="314" t="s">
        <v>274</v>
      </c>
      <c r="E21" s="315"/>
      <c r="F21" s="315"/>
      <c r="G21" s="316"/>
      <c r="H21" s="24">
        <v>21330</v>
      </c>
      <c r="I21" s="23"/>
      <c r="J21" s="121">
        <f>SUMIFS(Donnees!AM$3:AM$998984,Donnees!$C$3:$C$998984,$A21)</f>
        <v>0</v>
      </c>
      <c r="K21" s="121">
        <f>SUMIFS(Donnees!AP$3:AP$998984,Donnees!$C$3:$C$998984,$A21)</f>
        <v>0</v>
      </c>
      <c r="L21" s="236"/>
    </row>
    <row r="22" spans="1:12" ht="27.95" customHeight="1" x14ac:dyDescent="0.3">
      <c r="A22" s="20" t="s">
        <v>273</v>
      </c>
      <c r="C22" s="120" t="s">
        <v>79</v>
      </c>
      <c r="D22" s="314" t="s">
        <v>272</v>
      </c>
      <c r="E22" s="315"/>
      <c r="F22" s="315"/>
      <c r="G22" s="316"/>
      <c r="H22" s="24">
        <v>21350</v>
      </c>
      <c r="I22" s="23"/>
      <c r="J22" s="121">
        <f>SUMIFS(Donnees!AM$3:AM$998984,Donnees!$C$3:$C$998984,$A22)</f>
        <v>0</v>
      </c>
      <c r="K22" s="121">
        <f>SUMIFS(Donnees!AP$3:AP$998984,Donnees!$C$3:$C$998984,$A22)</f>
        <v>0</v>
      </c>
      <c r="L22" s="236"/>
    </row>
    <row r="23" spans="1:12" ht="27.95" customHeight="1" x14ac:dyDescent="0.3">
      <c r="A23" s="237" t="s">
        <v>271</v>
      </c>
      <c r="B23" s="238"/>
      <c r="C23" s="239" t="s">
        <v>270</v>
      </c>
      <c r="D23" s="324" t="s">
        <v>269</v>
      </c>
      <c r="E23" s="325"/>
      <c r="F23" s="325"/>
      <c r="G23" s="326"/>
      <c r="H23" s="117">
        <v>21400</v>
      </c>
      <c r="I23" s="118"/>
      <c r="J23" s="115">
        <f>SUMIFS(Donnees!AM$3:AM$998984,Donnees!$C$3:$C$998984,$A23)</f>
        <v>0</v>
      </c>
      <c r="K23" s="115">
        <f>SUMIFS(Donnees!AP$3:AP$998984,Donnees!$C$3:$C$998984,$A23)</f>
        <v>0</v>
      </c>
      <c r="L23" s="235"/>
    </row>
    <row r="24" spans="1:12" ht="27.95" customHeight="1" x14ac:dyDescent="0.3">
      <c r="A24" s="111" t="s">
        <v>75</v>
      </c>
      <c r="C24" s="229"/>
      <c r="D24" s="324" t="s">
        <v>268</v>
      </c>
      <c r="E24" s="325"/>
      <c r="F24" s="325"/>
      <c r="G24" s="326"/>
      <c r="H24" s="117">
        <v>21500</v>
      </c>
      <c r="I24" s="118"/>
      <c r="J24" s="115">
        <f>SUM(J25:J26)</f>
        <v>0</v>
      </c>
      <c r="K24" s="115">
        <f>SUM(K25:K26)</f>
        <v>-95465.38</v>
      </c>
      <c r="L24" s="235"/>
    </row>
    <row r="25" spans="1:12" ht="27.95" customHeight="1" x14ac:dyDescent="0.3">
      <c r="A25" s="26" t="s">
        <v>267</v>
      </c>
      <c r="C25" s="120">
        <v>120</v>
      </c>
      <c r="D25" s="314" t="s">
        <v>266</v>
      </c>
      <c r="E25" s="315"/>
      <c r="F25" s="315"/>
      <c r="G25" s="316"/>
      <c r="H25" s="24">
        <v>21510</v>
      </c>
      <c r="I25" s="23"/>
      <c r="J25" s="121">
        <f>SUMIFS(Donnees!AM$3:AM$998984,Donnees!$C$3:$C$998984,$A25)</f>
        <v>0</v>
      </c>
      <c r="K25" s="121">
        <f>SUMIFS(Donnees!AP$3:AP$998984,Donnees!$C$3:$C$998984,$A25)</f>
        <v>0</v>
      </c>
      <c r="L25" s="236"/>
    </row>
    <row r="26" spans="1:12" ht="27.95" customHeight="1" x14ac:dyDescent="0.3">
      <c r="A26" s="26" t="s">
        <v>265</v>
      </c>
      <c r="C26" s="120" t="s">
        <v>264</v>
      </c>
      <c r="D26" s="314" t="s">
        <v>263</v>
      </c>
      <c r="E26" s="315"/>
      <c r="F26" s="315"/>
      <c r="G26" s="316"/>
      <c r="H26" s="24">
        <v>21520</v>
      </c>
      <c r="I26" s="23"/>
      <c r="J26" s="121">
        <f>SUMIFS(Donnees!AM$3:AM$998984,Donnees!$C$3:$C$998984,$A26)</f>
        <v>0</v>
      </c>
      <c r="K26" s="121">
        <f>SUMIFS(Donnees!AP$3:AP$998984,Donnees!$C$3:$C$998984,$A26)</f>
        <v>-95465.38</v>
      </c>
      <c r="L26" s="236"/>
    </row>
    <row r="27" spans="1:12" ht="27.95" customHeight="1" x14ac:dyDescent="0.3">
      <c r="A27" s="237" t="s">
        <v>262</v>
      </c>
      <c r="C27" s="239">
        <v>118</v>
      </c>
      <c r="D27" s="324" t="s">
        <v>261</v>
      </c>
      <c r="E27" s="325"/>
      <c r="F27" s="325"/>
      <c r="G27" s="326"/>
      <c r="H27" s="117">
        <v>21600</v>
      </c>
      <c r="I27" s="118"/>
      <c r="J27" s="115">
        <f>SUMIFS(Donnees!AM$3:AM$998984,Donnees!$C$3:$C$998984,$A27)</f>
        <v>0</v>
      </c>
      <c r="K27" s="115">
        <f>SUMIFS(Donnees!AP$3:AP$998984,Donnees!$C$3:$C$998984,$A27)</f>
        <v>0</v>
      </c>
      <c r="L27" s="235"/>
    </row>
    <row r="28" spans="1:12" ht="27.95" customHeight="1" x14ac:dyDescent="0.3">
      <c r="A28" s="240" t="s">
        <v>260</v>
      </c>
      <c r="C28" s="239">
        <v>129</v>
      </c>
      <c r="D28" s="324" t="s">
        <v>259</v>
      </c>
      <c r="E28" s="325"/>
      <c r="F28" s="325"/>
      <c r="G28" s="326"/>
      <c r="H28" s="117">
        <v>21700</v>
      </c>
      <c r="I28" s="241"/>
      <c r="J28" s="115">
        <f>IF(SUMIFS(Donnees!AM$3:AM$998984,Donnees!$C$3:$C$998984,$A28)=0,P1.2!J43,SUMIFS(Donnees!AM$3:AM$998984,Donnees!$C$3:$C$998984,$A28))</f>
        <v>700221.25999999943</v>
      </c>
      <c r="K28" s="115">
        <f>IF(SUMIFS(Donnees!AN$3:AN$998984,Donnees!$C$3:$C$998984,$A28)=0,P1.2!K43,SUMIFS(Donnees!AP$3:AP$998984,Donnees!$C$3:$C$998984,$A28))</f>
        <v>299900.16000000056</v>
      </c>
      <c r="L28" s="242"/>
    </row>
    <row r="29" spans="1:12" ht="27.95" customHeight="1" x14ac:dyDescent="0.3">
      <c r="A29" s="237" t="s">
        <v>258</v>
      </c>
      <c r="C29" s="239" t="s">
        <v>257</v>
      </c>
      <c r="D29" s="324" t="s">
        <v>256</v>
      </c>
      <c r="E29" s="325"/>
      <c r="F29" s="325"/>
      <c r="G29" s="326"/>
      <c r="H29" s="117">
        <v>21800</v>
      </c>
      <c r="I29" s="118"/>
      <c r="J29" s="115">
        <f>SUMIFS(Donnees!AM$3:AM$998984,Donnees!$C$3:$C$998984,$A29)</f>
        <v>0</v>
      </c>
      <c r="K29" s="115">
        <f>SUMIFS(Donnees!AP$3:AP$998984,Donnees!$C$3:$C$998984,$A29)</f>
        <v>0</v>
      </c>
      <c r="L29" s="235"/>
    </row>
    <row r="30" spans="1:12" ht="27.95" customHeight="1" x14ac:dyDescent="0.3">
      <c r="A30" s="237" t="s">
        <v>255</v>
      </c>
      <c r="C30" s="239">
        <v>111</v>
      </c>
      <c r="D30" s="324" t="s">
        <v>254</v>
      </c>
      <c r="E30" s="325"/>
      <c r="F30" s="325"/>
      <c r="G30" s="326"/>
      <c r="H30" s="117">
        <v>21900</v>
      </c>
      <c r="I30" s="118"/>
      <c r="J30" s="115">
        <f>SUMIFS(Donnees!AM$3:AM$998984,Donnees!$C$3:$C$998984,$A30)</f>
        <v>0</v>
      </c>
      <c r="K30" s="115">
        <f>SUMIFS(Donnees!AP$3:AP$998984,Donnees!$C$3:$C$998984,$A30)</f>
        <v>0</v>
      </c>
      <c r="L30" s="235"/>
    </row>
    <row r="31" spans="1:12" ht="27.95" customHeight="1" x14ac:dyDescent="0.3">
      <c r="A31" s="111" t="s">
        <v>75</v>
      </c>
      <c r="C31" s="229"/>
      <c r="D31" s="356" t="s">
        <v>253</v>
      </c>
      <c r="E31" s="357"/>
      <c r="F31" s="357"/>
      <c r="G31" s="358"/>
      <c r="H31" s="230">
        <v>22000</v>
      </c>
      <c r="I31" s="231"/>
      <c r="J31" s="231">
        <f>SUM(J32:J36)</f>
        <v>0</v>
      </c>
      <c r="K31" s="231">
        <f>SUM(K32:K36)</f>
        <v>0</v>
      </c>
      <c r="L31" s="243"/>
    </row>
    <row r="32" spans="1:12" ht="27.95" customHeight="1" x14ac:dyDescent="0.3">
      <c r="A32" s="21" t="s">
        <v>252</v>
      </c>
      <c r="B32" s="129"/>
      <c r="C32" s="239">
        <v>133</v>
      </c>
      <c r="D32" s="324" t="s">
        <v>251</v>
      </c>
      <c r="E32" s="325"/>
      <c r="F32" s="325"/>
      <c r="G32" s="326"/>
      <c r="H32" s="117">
        <v>22100</v>
      </c>
      <c r="I32" s="118"/>
      <c r="J32" s="115">
        <f>SUMIFS(Donnees!AM$3:AM$998984,Donnees!$C$3:$C$998984,$A32)</f>
        <v>0</v>
      </c>
      <c r="K32" s="115">
        <f>SUMIFS(Donnees!AP$3:AP$998984,Donnees!$C$3:$C$998984,$A32)</f>
        <v>0</v>
      </c>
      <c r="L32" s="235"/>
    </row>
    <row r="33" spans="1:12" ht="27.95" customHeight="1" x14ac:dyDescent="0.3">
      <c r="A33" s="21" t="s">
        <v>250</v>
      </c>
      <c r="B33" s="129"/>
      <c r="C33" s="239" t="s">
        <v>249</v>
      </c>
      <c r="D33" s="324" t="s">
        <v>248</v>
      </c>
      <c r="E33" s="325"/>
      <c r="F33" s="325"/>
      <c r="G33" s="326"/>
      <c r="H33" s="117">
        <v>22200</v>
      </c>
      <c r="I33" s="118"/>
      <c r="J33" s="115">
        <f>SUMIFS(Donnees!AM$3:AM$998984,Donnees!$C$3:$C$998984,$A33)</f>
        <v>0</v>
      </c>
      <c r="K33" s="115">
        <f>SUMIFS(Donnees!AP$3:AP$998984,Donnees!$C$3:$C$998984,$A33)</f>
        <v>0</v>
      </c>
      <c r="L33" s="235"/>
    </row>
    <row r="34" spans="1:12" ht="36" customHeight="1" x14ac:dyDescent="0.3">
      <c r="A34" s="21" t="s">
        <v>247</v>
      </c>
      <c r="B34" s="129"/>
      <c r="C34" s="239">
        <v>136</v>
      </c>
      <c r="D34" s="324" t="s">
        <v>246</v>
      </c>
      <c r="E34" s="325"/>
      <c r="F34" s="325"/>
      <c r="G34" s="326"/>
      <c r="H34" s="117">
        <v>22300</v>
      </c>
      <c r="I34" s="118"/>
      <c r="J34" s="115">
        <f>SUMIFS(Donnees!AM$3:AM$998984,Donnees!$C$3:$C$998984,$A34)</f>
        <v>0</v>
      </c>
      <c r="K34" s="115">
        <f>SUMIFS(Donnees!AP$3:AP$998984,Donnees!$C$3:$C$998984,$A34)</f>
        <v>0</v>
      </c>
      <c r="L34" s="235"/>
    </row>
    <row r="35" spans="1:12" ht="27.95" customHeight="1" x14ac:dyDescent="0.3">
      <c r="A35" s="21" t="s">
        <v>245</v>
      </c>
      <c r="B35" s="129"/>
      <c r="C35" s="239">
        <v>135</v>
      </c>
      <c r="D35" s="324" t="s">
        <v>244</v>
      </c>
      <c r="E35" s="325"/>
      <c r="F35" s="325"/>
      <c r="G35" s="326"/>
      <c r="H35" s="117">
        <v>22400</v>
      </c>
      <c r="I35" s="118"/>
      <c r="J35" s="115">
        <f>SUMIFS(Donnees!AM$3:AM$998984,Donnees!$C$3:$C$998984,$A35)</f>
        <v>0</v>
      </c>
      <c r="K35" s="115">
        <f>SUMIFS(Donnees!AP$3:AP$998984,Donnees!$C$3:$C$998984,$A35)</f>
        <v>0</v>
      </c>
      <c r="L35" s="235"/>
    </row>
    <row r="36" spans="1:12" ht="27.95" customHeight="1" x14ac:dyDescent="0.3">
      <c r="A36" s="21" t="s">
        <v>243</v>
      </c>
      <c r="B36" s="129"/>
      <c r="C36" s="239">
        <v>137</v>
      </c>
      <c r="D36" s="324" t="s">
        <v>242</v>
      </c>
      <c r="E36" s="325"/>
      <c r="F36" s="325"/>
      <c r="G36" s="326"/>
      <c r="H36" s="117">
        <v>22500</v>
      </c>
      <c r="I36" s="118"/>
      <c r="J36" s="115">
        <f>SUMIFS(Donnees!AM$3:AM$998984,Donnees!$C$3:$C$998984,$A36)</f>
        <v>0</v>
      </c>
      <c r="K36" s="115">
        <f>SUMIFS(Donnees!AP$3:AP$998984,Donnees!$C$3:$C$998984,$A36)</f>
        <v>0</v>
      </c>
      <c r="L36" s="235"/>
    </row>
    <row r="37" spans="1:12" ht="27.95" customHeight="1" x14ac:dyDescent="0.3">
      <c r="A37" s="21" t="s">
        <v>241</v>
      </c>
      <c r="B37" s="129"/>
      <c r="C37" s="239" t="s">
        <v>240</v>
      </c>
      <c r="D37" s="356" t="s">
        <v>239</v>
      </c>
      <c r="E37" s="357"/>
      <c r="F37" s="357"/>
      <c r="G37" s="358"/>
      <c r="H37" s="230">
        <v>23000</v>
      </c>
      <c r="I37" s="231"/>
      <c r="J37" s="231">
        <f>SUMIFS(Donnees!AM$3:AM$998984,Donnees!$C$3:$C$998984,$A37)</f>
        <v>0</v>
      </c>
      <c r="K37" s="231">
        <f>SUMIFS(Donnees!AP$3:AP$998984,Donnees!$C$3:$C$998984,$A37)</f>
        <v>0</v>
      </c>
      <c r="L37" s="243"/>
    </row>
    <row r="38" spans="1:12" ht="27.95" customHeight="1" x14ac:dyDescent="0.3">
      <c r="A38" s="111" t="s">
        <v>75</v>
      </c>
      <c r="C38" s="229"/>
      <c r="D38" s="324" t="s">
        <v>238</v>
      </c>
      <c r="E38" s="325"/>
      <c r="F38" s="325"/>
      <c r="G38" s="326"/>
      <c r="H38" s="230">
        <v>31000</v>
      </c>
      <c r="I38" s="231"/>
      <c r="J38" s="231">
        <f>J39+J44+SUM(B2.2!J16:J20)</f>
        <v>982667.39</v>
      </c>
      <c r="K38" s="231">
        <f>K39+K44+SUM(B2.2!K16:K20)</f>
        <v>782667.39</v>
      </c>
      <c r="L38" s="243"/>
    </row>
    <row r="39" spans="1:12" ht="27.95" customHeight="1" x14ac:dyDescent="0.3">
      <c r="A39" s="111" t="s">
        <v>75</v>
      </c>
      <c r="C39" s="229"/>
      <c r="D39" s="324" t="s">
        <v>237</v>
      </c>
      <c r="E39" s="325"/>
      <c r="F39" s="325"/>
      <c r="G39" s="326"/>
      <c r="H39" s="117">
        <v>31100</v>
      </c>
      <c r="I39" s="118"/>
      <c r="J39" s="115">
        <f>SUM(J40:J43)</f>
        <v>0</v>
      </c>
      <c r="K39" s="115">
        <f>SUM(K40:K43)</f>
        <v>0</v>
      </c>
      <c r="L39" s="235"/>
    </row>
    <row r="40" spans="1:12" ht="27.95" customHeight="1" x14ac:dyDescent="0.3">
      <c r="A40" s="26" t="s">
        <v>236</v>
      </c>
      <c r="C40" s="120">
        <v>140</v>
      </c>
      <c r="D40" s="314" t="s">
        <v>235</v>
      </c>
      <c r="E40" s="315"/>
      <c r="F40" s="315"/>
      <c r="G40" s="316"/>
      <c r="H40" s="24">
        <v>31110</v>
      </c>
      <c r="I40" s="23"/>
      <c r="J40" s="121">
        <f>SUMIFS(Donnees!AM$3:AM$998984,Donnees!$C$3:$C$998984,$A40)</f>
        <v>0</v>
      </c>
      <c r="K40" s="121">
        <f>SUMIFS(Donnees!AP$3:AP$998984,Donnees!$C$3:$C$998984,$A40)</f>
        <v>0</v>
      </c>
      <c r="L40" s="236"/>
    </row>
    <row r="41" spans="1:12" ht="27.95" customHeight="1" x14ac:dyDescent="0.3">
      <c r="A41" s="26" t="s">
        <v>234</v>
      </c>
      <c r="C41" s="120">
        <v>145</v>
      </c>
      <c r="D41" s="314" t="s">
        <v>233</v>
      </c>
      <c r="E41" s="315"/>
      <c r="F41" s="315"/>
      <c r="G41" s="316"/>
      <c r="H41" s="24">
        <v>31120</v>
      </c>
      <c r="I41" s="23"/>
      <c r="J41" s="121">
        <f>SUMIFS(Donnees!AM$3:AM$998984,Donnees!$C$3:$C$998984,$A41)</f>
        <v>0</v>
      </c>
      <c r="K41" s="121">
        <f>SUMIFS(Donnees!AP$3:AP$998984,Donnees!$C$3:$C$998984,$A41)</f>
        <v>0</v>
      </c>
      <c r="L41" s="236"/>
    </row>
    <row r="42" spans="1:12" ht="27.95" customHeight="1" x14ac:dyDescent="0.3">
      <c r="A42" s="26" t="s">
        <v>232</v>
      </c>
      <c r="C42" s="120">
        <v>146</v>
      </c>
      <c r="D42" s="314" t="s">
        <v>231</v>
      </c>
      <c r="E42" s="315"/>
      <c r="F42" s="315"/>
      <c r="G42" s="316"/>
      <c r="H42" s="24">
        <v>31130</v>
      </c>
      <c r="I42" s="23"/>
      <c r="J42" s="121">
        <f>SUMIFS(Donnees!AM$3:AM$998984,Donnees!$C$3:$C$998984,$A42)</f>
        <v>0</v>
      </c>
      <c r="K42" s="121">
        <f>SUMIFS(Donnees!AP$3:AP$998984,Donnees!$C$3:$C$998984,$A42)</f>
        <v>0</v>
      </c>
      <c r="L42" s="236"/>
    </row>
    <row r="43" spans="1:12" ht="27.95" customHeight="1" x14ac:dyDescent="0.3">
      <c r="A43" s="26" t="s">
        <v>230</v>
      </c>
      <c r="B43" s="122"/>
      <c r="C43" s="120" t="s">
        <v>229</v>
      </c>
      <c r="D43" s="314" t="s">
        <v>228</v>
      </c>
      <c r="E43" s="315"/>
      <c r="F43" s="315"/>
      <c r="G43" s="316"/>
      <c r="H43" s="24">
        <v>31140</v>
      </c>
      <c r="I43" s="23"/>
      <c r="J43" s="121">
        <f>SUMIFS(Donnees!AM$3:AM$998984,Donnees!$C$3:$C$998984,$A43)</f>
        <v>0</v>
      </c>
      <c r="K43" s="121">
        <f>SUMIFS(Donnees!AP$3:AP$998984,Donnees!$C$3:$C$998984,$A43)</f>
        <v>0</v>
      </c>
      <c r="L43" s="236"/>
    </row>
    <row r="44" spans="1:12" ht="27.95" customHeight="1" x14ac:dyDescent="0.3">
      <c r="A44" s="111" t="s">
        <v>75</v>
      </c>
      <c r="C44" s="229"/>
      <c r="D44" s="324" t="s">
        <v>227</v>
      </c>
      <c r="E44" s="325"/>
      <c r="F44" s="325"/>
      <c r="G44" s="326"/>
      <c r="H44" s="117">
        <v>31200</v>
      </c>
      <c r="I44" s="118"/>
      <c r="J44" s="115">
        <f>J45+SUM(B2.2!J12:J15)</f>
        <v>0</v>
      </c>
      <c r="K44" s="115">
        <f>K45+SUM(B2.2!K12:K15)</f>
        <v>0</v>
      </c>
      <c r="L44" s="235"/>
    </row>
    <row r="45" spans="1:12" ht="27.95" customHeight="1" x14ac:dyDescent="0.3">
      <c r="A45" s="26" t="s">
        <v>226</v>
      </c>
      <c r="B45" s="122"/>
      <c r="C45" s="120" t="s">
        <v>225</v>
      </c>
      <c r="D45" s="314" t="s">
        <v>224</v>
      </c>
      <c r="E45" s="315"/>
      <c r="F45" s="315"/>
      <c r="G45" s="316"/>
      <c r="H45" s="24">
        <v>31210</v>
      </c>
      <c r="I45" s="23"/>
      <c r="J45" s="121">
        <f>SUMIFS(Donnees!AM$3:AM$998984,Donnees!$C$3:$C$998984,$A45)</f>
        <v>0</v>
      </c>
      <c r="K45" s="121">
        <f>SUMIFS(Donnees!AP$3:AP$998984,Donnees!$C$3:$C$998984,$A45)</f>
        <v>0</v>
      </c>
      <c r="L45" s="236"/>
    </row>
    <row r="46" spans="1:12" s="251" customFormat="1" ht="21.95" customHeight="1" x14ac:dyDescent="0.25">
      <c r="A46" s="244"/>
      <c r="B46" s="112"/>
      <c r="C46" s="245"/>
      <c r="D46" s="359"/>
      <c r="E46" s="360"/>
      <c r="F46" s="360"/>
      <c r="G46" s="360"/>
      <c r="H46" s="246"/>
      <c r="I46" s="247"/>
      <c r="J46" s="248"/>
      <c r="K46" s="249"/>
      <c r="L46" s="250"/>
    </row>
    <row r="47" spans="1:12" ht="30.95" customHeight="1" x14ac:dyDescent="0.25">
      <c r="C47" s="253"/>
      <c r="D47" s="327" t="s">
        <v>202</v>
      </c>
      <c r="E47" s="328"/>
      <c r="F47" s="328"/>
      <c r="G47" s="328"/>
      <c r="H47" s="328"/>
      <c r="I47" s="328"/>
      <c r="J47" s="328"/>
      <c r="K47" s="329"/>
      <c r="L47" s="254"/>
    </row>
    <row r="48" spans="1:12" ht="18" x14ac:dyDescent="0.25">
      <c r="D48" s="254"/>
      <c r="E48" s="254"/>
      <c r="F48" s="254"/>
      <c r="G48" s="254"/>
      <c r="H48" s="256"/>
      <c r="I48" s="254"/>
      <c r="J48" s="254"/>
      <c r="K48" s="254"/>
      <c r="L48" s="254"/>
    </row>
    <row r="49" spans="4:12" ht="18" x14ac:dyDescent="0.25">
      <c r="D49" s="254"/>
      <c r="E49" s="254"/>
      <c r="F49" s="254"/>
      <c r="G49" s="254"/>
      <c r="H49" s="256"/>
      <c r="I49" s="254"/>
      <c r="J49" s="254"/>
      <c r="K49" s="254"/>
      <c r="L49" s="254"/>
    </row>
    <row r="50" spans="4:12" ht="18" x14ac:dyDescent="0.25">
      <c r="D50" s="254"/>
      <c r="E50" s="254"/>
      <c r="F50" s="254"/>
      <c r="G50" s="254"/>
      <c r="H50" s="256"/>
      <c r="I50" s="254"/>
      <c r="J50" s="254"/>
      <c r="K50" s="254"/>
      <c r="L50" s="254"/>
    </row>
    <row r="51" spans="4:12" ht="18" x14ac:dyDescent="0.25">
      <c r="D51" s="254"/>
      <c r="E51" s="254"/>
      <c r="F51" s="254"/>
      <c r="G51" s="254"/>
      <c r="H51" s="256"/>
      <c r="I51" s="254"/>
      <c r="J51" s="254"/>
      <c r="K51" s="254"/>
      <c r="L51" s="254"/>
    </row>
    <row r="52" spans="4:12" ht="18" x14ac:dyDescent="0.25">
      <c r="D52" s="254"/>
      <c r="E52" s="254"/>
      <c r="F52" s="254"/>
      <c r="G52" s="254"/>
      <c r="H52" s="256"/>
      <c r="I52" s="254"/>
      <c r="J52" s="254"/>
      <c r="K52" s="254"/>
      <c r="L52" s="254"/>
    </row>
    <row r="53" spans="4:12" ht="18" x14ac:dyDescent="0.25">
      <c r="D53" s="254"/>
      <c r="E53" s="254"/>
      <c r="F53" s="254"/>
      <c r="G53" s="254"/>
      <c r="H53" s="256"/>
      <c r="I53" s="254"/>
      <c r="J53" s="254"/>
      <c r="K53" s="254"/>
      <c r="L53" s="254"/>
    </row>
    <row r="54" spans="4:12" ht="18" x14ac:dyDescent="0.25">
      <c r="D54" s="254"/>
      <c r="E54" s="254"/>
      <c r="F54" s="254"/>
      <c r="G54" s="254"/>
      <c r="H54" s="256"/>
      <c r="I54" s="254"/>
      <c r="J54" s="254"/>
      <c r="K54" s="254"/>
      <c r="L54" s="254"/>
    </row>
    <row r="55" spans="4:12" x14ac:dyDescent="0.25">
      <c r="H55" s="256"/>
      <c r="I55" s="232"/>
      <c r="J55" s="232"/>
      <c r="K55" s="232"/>
      <c r="L55" s="232"/>
    </row>
    <row r="56" spans="4:12" x14ac:dyDescent="0.25">
      <c r="H56" s="256"/>
      <c r="I56" s="232"/>
      <c r="J56" s="232"/>
      <c r="K56" s="232"/>
      <c r="L56" s="232"/>
    </row>
    <row r="57" spans="4:12" x14ac:dyDescent="0.25">
      <c r="H57" s="256"/>
      <c r="I57" s="232"/>
      <c r="J57" s="232"/>
      <c r="K57" s="232"/>
      <c r="L57" s="232"/>
    </row>
    <row r="58" spans="4:12" x14ac:dyDescent="0.25">
      <c r="H58" s="256"/>
      <c r="I58" s="232"/>
      <c r="J58" s="232"/>
      <c r="K58" s="232"/>
      <c r="L58" s="232"/>
    </row>
    <row r="59" spans="4:12" x14ac:dyDescent="0.25">
      <c r="H59" s="256"/>
      <c r="I59" s="232"/>
      <c r="J59" s="232"/>
      <c r="K59" s="232"/>
      <c r="L59" s="232"/>
    </row>
    <row r="60" spans="4:12" x14ac:dyDescent="0.25">
      <c r="H60" s="256"/>
      <c r="I60" s="232"/>
      <c r="J60" s="232"/>
      <c r="K60" s="232"/>
      <c r="L60" s="232"/>
    </row>
    <row r="61" spans="4:12" x14ac:dyDescent="0.25">
      <c r="H61" s="256"/>
      <c r="I61" s="232"/>
      <c r="J61" s="232"/>
      <c r="K61" s="232"/>
      <c r="L61" s="232"/>
    </row>
    <row r="62" spans="4:12" x14ac:dyDescent="0.25">
      <c r="H62" s="256"/>
      <c r="I62" s="232"/>
      <c r="J62" s="232"/>
      <c r="K62" s="232"/>
      <c r="L62" s="232"/>
    </row>
    <row r="63" spans="4:12" x14ac:dyDescent="0.25">
      <c r="H63" s="256"/>
      <c r="I63" s="232"/>
      <c r="J63" s="232"/>
      <c r="K63" s="232"/>
      <c r="L63" s="232"/>
    </row>
    <row r="64" spans="4:12" x14ac:dyDescent="0.25">
      <c r="H64" s="256"/>
      <c r="I64" s="232"/>
      <c r="J64" s="232"/>
      <c r="K64" s="232"/>
      <c r="L64" s="232"/>
    </row>
    <row r="65" spans="8:12" x14ac:dyDescent="0.25">
      <c r="H65" s="256"/>
      <c r="I65" s="232"/>
      <c r="J65" s="232"/>
      <c r="K65" s="232"/>
      <c r="L65" s="232"/>
    </row>
    <row r="66" spans="8:12" x14ac:dyDescent="0.25">
      <c r="H66" s="256"/>
      <c r="I66" s="232"/>
      <c r="J66" s="232"/>
      <c r="K66" s="232"/>
      <c r="L66" s="232"/>
    </row>
    <row r="67" spans="8:12" x14ac:dyDescent="0.25">
      <c r="H67" s="256"/>
      <c r="I67" s="232"/>
      <c r="J67" s="232"/>
      <c r="K67" s="232"/>
      <c r="L67" s="232"/>
    </row>
    <row r="68" spans="8:12" x14ac:dyDescent="0.25">
      <c r="H68" s="256"/>
      <c r="I68" s="232"/>
      <c r="J68" s="232"/>
      <c r="K68" s="232"/>
      <c r="L68" s="232"/>
    </row>
    <row r="69" spans="8:12" x14ac:dyDescent="0.25">
      <c r="H69" s="256"/>
      <c r="I69" s="232"/>
      <c r="J69" s="232"/>
      <c r="K69" s="232"/>
      <c r="L69" s="232"/>
    </row>
    <row r="70" spans="8:12" x14ac:dyDescent="0.25">
      <c r="H70" s="256"/>
      <c r="I70" s="232"/>
      <c r="J70" s="232"/>
      <c r="K70" s="232"/>
      <c r="L70" s="232"/>
    </row>
    <row r="71" spans="8:12" x14ac:dyDescent="0.25">
      <c r="H71" s="256"/>
      <c r="I71" s="232"/>
      <c r="J71" s="232"/>
      <c r="K71" s="232"/>
      <c r="L71" s="232"/>
    </row>
    <row r="72" spans="8:12" x14ac:dyDescent="0.25">
      <c r="H72" s="256"/>
      <c r="I72" s="232"/>
      <c r="J72" s="232"/>
      <c r="K72" s="232"/>
      <c r="L72" s="232"/>
    </row>
    <row r="73" spans="8:12" x14ac:dyDescent="0.25">
      <c r="H73" s="256"/>
      <c r="I73" s="232"/>
      <c r="J73" s="232"/>
      <c r="K73" s="232"/>
      <c r="L73" s="232"/>
    </row>
    <row r="74" spans="8:12" x14ac:dyDescent="0.25">
      <c r="H74" s="256"/>
      <c r="I74" s="232"/>
      <c r="J74" s="232"/>
      <c r="K74" s="232"/>
      <c r="L74" s="232"/>
    </row>
    <row r="75" spans="8:12" x14ac:dyDescent="0.25">
      <c r="H75" s="256"/>
      <c r="I75" s="232"/>
      <c r="J75" s="232"/>
      <c r="K75" s="232"/>
      <c r="L75" s="232"/>
    </row>
    <row r="76" spans="8:12" x14ac:dyDescent="0.25">
      <c r="H76" s="256"/>
      <c r="I76" s="232"/>
      <c r="J76" s="232"/>
      <c r="K76" s="232"/>
      <c r="L76" s="232"/>
    </row>
    <row r="77" spans="8:12" x14ac:dyDescent="0.25">
      <c r="H77" s="256"/>
      <c r="I77" s="232"/>
      <c r="J77" s="232"/>
      <c r="K77" s="232"/>
      <c r="L77" s="232"/>
    </row>
    <row r="78" spans="8:12" x14ac:dyDescent="0.25">
      <c r="H78" s="256"/>
      <c r="I78" s="232"/>
      <c r="J78" s="232"/>
      <c r="K78" s="232"/>
      <c r="L78" s="232"/>
    </row>
    <row r="79" spans="8:12" x14ac:dyDescent="0.25">
      <c r="H79" s="256"/>
      <c r="I79" s="232"/>
      <c r="J79" s="232"/>
      <c r="K79" s="232"/>
      <c r="L79" s="232"/>
    </row>
    <row r="80" spans="8:12" x14ac:dyDescent="0.25">
      <c r="H80" s="256"/>
      <c r="I80" s="232"/>
      <c r="J80" s="232"/>
      <c r="K80" s="232"/>
      <c r="L80" s="232"/>
    </row>
    <row r="81" spans="8:12" x14ac:dyDescent="0.25">
      <c r="H81" s="256"/>
      <c r="I81" s="232"/>
      <c r="J81" s="232"/>
      <c r="K81" s="232"/>
      <c r="L81" s="232"/>
    </row>
    <row r="82" spans="8:12" x14ac:dyDescent="0.25">
      <c r="I82" s="232"/>
      <c r="J82" s="232"/>
      <c r="K82" s="232"/>
      <c r="L82" s="232"/>
    </row>
    <row r="83" spans="8:12" x14ac:dyDescent="0.25">
      <c r="I83" s="232"/>
      <c r="J83" s="232"/>
      <c r="K83" s="232"/>
      <c r="L83" s="232"/>
    </row>
    <row r="84" spans="8:12" x14ac:dyDescent="0.25">
      <c r="I84" s="232"/>
      <c r="J84" s="232"/>
      <c r="K84" s="232"/>
      <c r="L84" s="232"/>
    </row>
    <row r="85" spans="8:12" x14ac:dyDescent="0.25">
      <c r="I85" s="232"/>
      <c r="J85" s="232"/>
      <c r="K85" s="232"/>
      <c r="L85" s="232"/>
    </row>
    <row r="86" spans="8:12" x14ac:dyDescent="0.25">
      <c r="I86" s="232"/>
      <c r="J86" s="232"/>
      <c r="K86" s="232"/>
      <c r="L86" s="232"/>
    </row>
    <row r="87" spans="8:12" x14ac:dyDescent="0.25">
      <c r="I87" s="232"/>
      <c r="J87" s="232"/>
      <c r="K87" s="232"/>
      <c r="L87" s="232"/>
    </row>
    <row r="88" spans="8:12" x14ac:dyDescent="0.25">
      <c r="I88" s="232"/>
      <c r="J88" s="232"/>
      <c r="K88" s="232"/>
      <c r="L88" s="232"/>
    </row>
    <row r="89" spans="8:12" x14ac:dyDescent="0.25">
      <c r="I89" s="232"/>
      <c r="J89" s="232"/>
      <c r="K89" s="232"/>
      <c r="L89" s="232"/>
    </row>
    <row r="90" spans="8:12" x14ac:dyDescent="0.25">
      <c r="I90" s="232"/>
      <c r="J90" s="232"/>
      <c r="K90" s="232"/>
      <c r="L90" s="232"/>
    </row>
    <row r="91" spans="8:12" x14ac:dyDescent="0.25">
      <c r="I91" s="232"/>
      <c r="J91" s="232"/>
      <c r="K91" s="232"/>
      <c r="L91" s="232"/>
    </row>
    <row r="92" spans="8:12" x14ac:dyDescent="0.25">
      <c r="I92" s="232"/>
      <c r="J92" s="232"/>
      <c r="K92" s="232"/>
      <c r="L92" s="232"/>
    </row>
  </sheetData>
  <mergeCells count="38">
    <mergeCell ref="D46:G46"/>
    <mergeCell ref="D47:K47"/>
    <mergeCell ref="D40:G40"/>
    <mergeCell ref="D41:G41"/>
    <mergeCell ref="D42:G42"/>
    <mergeCell ref="D43:G43"/>
    <mergeCell ref="D44:G44"/>
    <mergeCell ref="D45:G45"/>
    <mergeCell ref="D39:G39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D37:G37"/>
    <mergeCell ref="D38:G38"/>
    <mergeCell ref="D27:G27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15:G15"/>
    <mergeCell ref="D2:J2"/>
    <mergeCell ref="D11:G11"/>
    <mergeCell ref="D12:G12"/>
    <mergeCell ref="D13:G13"/>
    <mergeCell ref="D14:G14"/>
  </mergeCells>
  <dataValidations count="2">
    <dataValidation type="decimal" allowBlank="1" showInputMessage="1" showErrorMessage="1" errorTitle="Mensaje error" error="Deben ser valores numéricos" sqref="J14:L14 J18:L18">
      <formula1>-9.99999999999999E+30</formula1>
      <formula2>9.99999999999999E+35</formula2>
    </dataValidation>
    <dataValidation type="decimal" allowBlank="1" showInputMessage="1" showErrorMessage="1" errorTitle="Mensaje  de error " error="Deben ser valores numéricos" sqref="J15:L17 J19:L23 J45:L45 J40:L43 J32:L37 J25:L30">
      <formula1>-9.99999999999999E+24</formula1>
      <formula2>9.99999999999999E+66</formula2>
    </dataValidation>
  </dataValidations>
  <printOptions horizontalCentered="1"/>
  <pageMargins left="0.47244094488188981" right="0.47" top="0.70866141732283472" bottom="0.9055118110236221" header="0.30000000000000004" footer="0.23622047244094491"/>
  <pageSetup paperSize="9" scale="57"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K92"/>
  <sheetViews>
    <sheetView topLeftCell="D1" workbookViewId="0">
      <selection activeCell="D1" sqref="D1"/>
    </sheetView>
  </sheetViews>
  <sheetFormatPr baseColWidth="10" defaultColWidth="13.140625" defaultRowHeight="15.75" x14ac:dyDescent="0.25"/>
  <cols>
    <col min="1" max="1" width="12.5703125" style="195" hidden="1" customWidth="1" collapsed="1"/>
    <col min="2" max="2" width="2.7109375" style="7" hidden="1" customWidth="1" collapsed="1"/>
    <col min="3" max="3" width="45.28515625" style="194" hidden="1" customWidth="1" collapsed="1"/>
    <col min="4" max="4" width="11.5703125" style="193" customWidth="1" collapsed="1"/>
    <col min="5" max="5" width="24.140625" style="193" customWidth="1" collapsed="1"/>
    <col min="6" max="6" width="22.85546875" style="193" customWidth="1" collapsed="1"/>
    <col min="7" max="7" width="24.42578125" style="193" customWidth="1" collapsed="1"/>
    <col min="8" max="8" width="9.28515625" style="195" customWidth="1" collapsed="1"/>
    <col min="9" max="9" width="13.7109375" style="194" customWidth="1" collapsed="1"/>
    <col min="10" max="11" width="22.140625" style="194" customWidth="1" collapsed="1"/>
    <col min="12" max="16384" width="13.140625" style="193" collapsed="1"/>
  </cols>
  <sheetData>
    <row r="1" spans="1:11" s="12" customFormat="1" ht="8.1" customHeight="1" x14ac:dyDescent="0.3">
      <c r="A1" s="215"/>
      <c r="C1" s="216"/>
      <c r="H1" s="215"/>
      <c r="I1" s="11"/>
      <c r="J1" s="11"/>
      <c r="K1" s="11"/>
    </row>
    <row r="2" spans="1:11" s="65" customFormat="1" ht="36" customHeight="1" x14ac:dyDescent="0.25">
      <c r="A2" s="214"/>
      <c r="C2" s="67"/>
      <c r="D2" s="335" t="s">
        <v>139</v>
      </c>
      <c r="E2" s="335"/>
      <c r="F2" s="335"/>
      <c r="G2" s="335"/>
      <c r="H2" s="335"/>
      <c r="I2" s="335"/>
      <c r="J2" s="335"/>
      <c r="K2" s="66" t="s">
        <v>296</v>
      </c>
    </row>
    <row r="3" spans="1:11" s="4" customFormat="1" x14ac:dyDescent="0.25">
      <c r="A3" s="6"/>
      <c r="C3" s="210"/>
      <c r="H3" s="6"/>
      <c r="I3" s="5"/>
      <c r="J3" s="5"/>
      <c r="K3" s="5"/>
    </row>
    <row r="4" spans="1:11" s="4" customFormat="1" ht="18.75" x14ac:dyDescent="0.25">
      <c r="A4" s="6"/>
      <c r="C4" s="210"/>
      <c r="D4" s="64" t="s">
        <v>137</v>
      </c>
      <c r="E4" s="63" t="str">
        <f>Donnees!$K$1</f>
        <v>B84427388</v>
      </c>
      <c r="F4" s="62"/>
      <c r="G4" s="61"/>
      <c r="H4" s="213"/>
      <c r="I4" s="61"/>
      <c r="J4" s="61"/>
      <c r="K4" s="60"/>
    </row>
    <row r="5" spans="1:11" s="4" customFormat="1" ht="18.75" x14ac:dyDescent="0.25">
      <c r="A5" s="6"/>
      <c r="C5" s="210"/>
      <c r="D5" s="59"/>
      <c r="E5" s="58"/>
      <c r="F5" s="57"/>
      <c r="G5" s="56"/>
      <c r="H5" s="212"/>
      <c r="I5" s="54"/>
      <c r="J5" s="54"/>
      <c r="K5" s="53"/>
    </row>
    <row r="6" spans="1:11" s="4" customFormat="1" ht="18.75" x14ac:dyDescent="0.3">
      <c r="A6" s="6"/>
      <c r="C6" s="210"/>
      <c r="D6" s="52" t="s">
        <v>136</v>
      </c>
      <c r="E6" s="44"/>
      <c r="F6" s="43"/>
      <c r="G6" s="50"/>
      <c r="H6" s="211"/>
      <c r="I6" s="44"/>
      <c r="J6" s="44"/>
      <c r="K6" s="43"/>
    </row>
    <row r="7" spans="1:11" s="4" customFormat="1" ht="18.75" x14ac:dyDescent="0.3">
      <c r="A7" s="6"/>
      <c r="C7" s="210"/>
      <c r="D7" s="52"/>
      <c r="E7" s="44"/>
      <c r="F7" s="43"/>
      <c r="G7" s="50"/>
      <c r="H7" s="211"/>
      <c r="I7" s="44"/>
      <c r="J7" s="44"/>
      <c r="K7" s="43"/>
    </row>
    <row r="8" spans="1:11" s="4" customFormat="1" ht="18.75" x14ac:dyDescent="0.3">
      <c r="A8" s="6"/>
      <c r="C8" s="210"/>
      <c r="D8" s="51" t="str">
        <f>Donnees!$C$1</f>
        <v>Qualiac</v>
      </c>
      <c r="E8" s="48"/>
      <c r="F8" s="47"/>
      <c r="G8" s="50"/>
      <c r="H8" s="211"/>
      <c r="I8" s="44"/>
      <c r="J8" s="44"/>
      <c r="K8" s="43"/>
    </row>
    <row r="9" spans="1:11" s="4" customFormat="1" ht="27" customHeight="1" x14ac:dyDescent="0.3">
      <c r="A9" s="6"/>
      <c r="C9" s="210"/>
      <c r="D9" s="49"/>
      <c r="E9" s="48"/>
      <c r="F9" s="47"/>
      <c r="G9" s="46"/>
      <c r="H9" s="211"/>
      <c r="I9" s="44"/>
      <c r="J9" s="44"/>
      <c r="K9" s="43"/>
    </row>
    <row r="10" spans="1:11" s="4" customFormat="1" ht="29.1" customHeight="1" x14ac:dyDescent="0.3">
      <c r="A10" s="6"/>
      <c r="C10" s="210"/>
      <c r="D10" s="40"/>
      <c r="E10" s="37"/>
      <c r="F10" s="36"/>
      <c r="G10" s="39" t="s">
        <v>135</v>
      </c>
      <c r="H10" s="209"/>
      <c r="I10" s="37"/>
      <c r="J10" s="37"/>
      <c r="K10" s="36"/>
    </row>
    <row r="11" spans="1:11" s="205" customFormat="1" ht="37.5" customHeight="1" x14ac:dyDescent="0.25">
      <c r="A11" s="208"/>
      <c r="B11" s="7"/>
      <c r="C11" s="207" t="s">
        <v>134</v>
      </c>
      <c r="D11" s="336" t="s">
        <v>294</v>
      </c>
      <c r="E11" s="337"/>
      <c r="F11" s="337"/>
      <c r="G11" s="338"/>
      <c r="H11" s="206"/>
      <c r="I11" s="32" t="s">
        <v>132</v>
      </c>
      <c r="J11" s="31" t="str">
        <f>CONCATENATE("EJERCICIO ",RIGHT(Donnees!$C$2,4)," (1)")</f>
        <v>EJERCICIO 2016 (1)</v>
      </c>
      <c r="K11" s="31" t="str">
        <f>CONCATENATE("EJERCICIO ",RIGHT(Donnees!$F$2,4)," (2)")</f>
        <v>EJERCICIO 2015 (2)</v>
      </c>
    </row>
    <row r="12" spans="1:11" ht="27.95" customHeight="1" x14ac:dyDescent="0.3">
      <c r="A12" s="26" t="s">
        <v>297</v>
      </c>
      <c r="C12" s="25" t="s">
        <v>298</v>
      </c>
      <c r="D12" s="361" t="s">
        <v>299</v>
      </c>
      <c r="E12" s="362"/>
      <c r="F12" s="362"/>
      <c r="G12" s="363"/>
      <c r="H12" s="24">
        <v>31220</v>
      </c>
      <c r="I12" s="23"/>
      <c r="J12" s="22">
        <f>SUMIFS(Donnees!AM$3:AM$998984,Donnees!$C$3:$C$998984,$A12)</f>
        <v>0</v>
      </c>
      <c r="K12" s="22">
        <f>SUMIFS(Donnees!AP$3:AP$998984,Donnees!$C$3:$C$998984,$A12)</f>
        <v>0</v>
      </c>
    </row>
    <row r="13" spans="1:11" ht="27.95" customHeight="1" x14ac:dyDescent="0.3">
      <c r="A13" s="26" t="s">
        <v>300</v>
      </c>
      <c r="B13" s="4"/>
      <c r="C13" s="25">
        <v>1625.174</v>
      </c>
      <c r="D13" s="314" t="s">
        <v>301</v>
      </c>
      <c r="E13" s="315"/>
      <c r="F13" s="315"/>
      <c r="G13" s="316"/>
      <c r="H13" s="24">
        <v>31230</v>
      </c>
      <c r="I13" s="23"/>
      <c r="J13" s="22">
        <f>SUMIFS(Donnees!AM$3:AM$998984,Donnees!$C$3:$C$998984,$A13)</f>
        <v>0</v>
      </c>
      <c r="K13" s="22">
        <f>SUMIFS(Donnees!AP$3:AP$998984,Donnees!$C$3:$C$998984,$A13)</f>
        <v>0</v>
      </c>
    </row>
    <row r="14" spans="1:11" ht="27.95" customHeight="1" x14ac:dyDescent="0.3">
      <c r="A14" s="26" t="s">
        <v>302</v>
      </c>
      <c r="C14" s="25">
        <v>176</v>
      </c>
      <c r="D14" s="314" t="s">
        <v>63</v>
      </c>
      <c r="E14" s="315"/>
      <c r="F14" s="315"/>
      <c r="G14" s="316"/>
      <c r="H14" s="24">
        <v>31240</v>
      </c>
      <c r="I14" s="23"/>
      <c r="J14" s="22">
        <f>SUMIFS(Donnees!AM$3:AM$998984,Donnees!$C$3:$C$998984,$A14)</f>
        <v>0</v>
      </c>
      <c r="K14" s="22">
        <f>SUMIFS(Donnees!AP$3:AP$998984,Donnees!$C$3:$C$998984,$A14)</f>
        <v>0</v>
      </c>
    </row>
    <row r="15" spans="1:11" ht="27.95" customHeight="1" x14ac:dyDescent="0.3">
      <c r="A15" s="26" t="s">
        <v>303</v>
      </c>
      <c r="C15" s="25" t="s">
        <v>304</v>
      </c>
      <c r="D15" s="314" t="s">
        <v>305</v>
      </c>
      <c r="E15" s="315"/>
      <c r="F15" s="315"/>
      <c r="G15" s="316"/>
      <c r="H15" s="24">
        <v>31250</v>
      </c>
      <c r="I15" s="23"/>
      <c r="J15" s="22">
        <f>SUMIFS(Donnees!AM$3:AM$998984,Donnees!$C$3:$C$998984,$A15)</f>
        <v>0</v>
      </c>
      <c r="K15" s="22">
        <f>SUMIFS(Donnees!AP$3:AP$998984,Donnees!$C$3:$C$998984,$A15)</f>
        <v>0</v>
      </c>
    </row>
    <row r="16" spans="1:11" ht="27.95" customHeight="1" x14ac:dyDescent="0.3">
      <c r="A16" s="21" t="s">
        <v>306</v>
      </c>
      <c r="B16" s="257"/>
      <c r="C16" s="202" t="s">
        <v>307</v>
      </c>
      <c r="D16" s="353" t="s">
        <v>308</v>
      </c>
      <c r="E16" s="354"/>
      <c r="F16" s="354"/>
      <c r="G16" s="355"/>
      <c r="H16" s="18">
        <v>31300</v>
      </c>
      <c r="I16" s="17"/>
      <c r="J16" s="16">
        <f>SUMIFS(Donnees!AM$3:AM$998984,Donnees!$C$3:$C$998984,$A16)</f>
        <v>982667.39</v>
      </c>
      <c r="K16" s="16">
        <f>SUMIFS(Donnees!AP$3:AP$998984,Donnees!$C$3:$C$998984,$A16)</f>
        <v>782667.39</v>
      </c>
    </row>
    <row r="17" spans="1:11" ht="27.95" customHeight="1" x14ac:dyDescent="0.3">
      <c r="A17" s="21" t="s">
        <v>309</v>
      </c>
      <c r="B17" s="257"/>
      <c r="C17" s="202">
        <v>479</v>
      </c>
      <c r="D17" s="353" t="s">
        <v>310</v>
      </c>
      <c r="E17" s="354"/>
      <c r="F17" s="354"/>
      <c r="G17" s="355"/>
      <c r="H17" s="18">
        <v>31400</v>
      </c>
      <c r="I17" s="17"/>
      <c r="J17" s="16">
        <f>SUMIFS(Donnees!AM$3:AM$998984,Donnees!$C$3:$C$998984,$A17)</f>
        <v>0</v>
      </c>
      <c r="K17" s="16">
        <f>SUMIFS(Donnees!AP$3:AP$998984,Donnees!$C$3:$C$998984,$A17)</f>
        <v>0</v>
      </c>
    </row>
    <row r="18" spans="1:11" ht="27.95" customHeight="1" x14ac:dyDescent="0.3">
      <c r="A18" s="21" t="s">
        <v>311</v>
      </c>
      <c r="B18" s="257"/>
      <c r="C18" s="202">
        <v>181</v>
      </c>
      <c r="D18" s="353" t="s">
        <v>312</v>
      </c>
      <c r="E18" s="354"/>
      <c r="F18" s="354"/>
      <c r="G18" s="355"/>
      <c r="H18" s="18">
        <v>31500</v>
      </c>
      <c r="I18" s="17"/>
      <c r="J18" s="16">
        <f>SUMIFS(Donnees!AM$3:AM$998984,Donnees!$C$3:$C$998984,$A18)</f>
        <v>0</v>
      </c>
      <c r="K18" s="16">
        <f>SUMIFS(Donnees!AP$3:AP$998984,Donnees!$C$3:$C$998984,$A18)</f>
        <v>0</v>
      </c>
    </row>
    <row r="19" spans="1:11" ht="27.95" customHeight="1" x14ac:dyDescent="0.3">
      <c r="A19" s="20" t="s">
        <v>313</v>
      </c>
      <c r="B19" s="147"/>
      <c r="C19" s="202" t="s">
        <v>77</v>
      </c>
      <c r="D19" s="353" t="s">
        <v>314</v>
      </c>
      <c r="E19" s="354"/>
      <c r="F19" s="354"/>
      <c r="G19" s="355"/>
      <c r="H19" s="18">
        <v>31600</v>
      </c>
      <c r="I19" s="17"/>
      <c r="J19" s="16">
        <f>SUMIFS(Donnees!AM$3:AM$998984,Donnees!$C$3:$C$998984,$A19)</f>
        <v>0</v>
      </c>
      <c r="K19" s="16">
        <f>SUMIFS(Donnees!AP$3:AP$998984,Donnees!$C$3:$C$998984,$A19)</f>
        <v>0</v>
      </c>
    </row>
    <row r="20" spans="1:11" ht="27.95" customHeight="1" x14ac:dyDescent="0.3">
      <c r="A20" s="20" t="s">
        <v>315</v>
      </c>
      <c r="B20" s="147"/>
      <c r="C20" s="202" t="s">
        <v>77</v>
      </c>
      <c r="D20" s="353" t="s">
        <v>316</v>
      </c>
      <c r="E20" s="354"/>
      <c r="F20" s="354"/>
      <c r="G20" s="355"/>
      <c r="H20" s="18">
        <v>31700</v>
      </c>
      <c r="I20" s="17"/>
      <c r="J20" s="16">
        <f>SUMIFS(Donnees!AM$3:AM$998984,Donnees!$C$3:$C$998984,$A20)</f>
        <v>0</v>
      </c>
      <c r="K20" s="16">
        <f>SUMIFS(Donnees!AP$3:AP$998984,Donnees!$C$3:$C$998984,$A20)</f>
        <v>0</v>
      </c>
    </row>
    <row r="21" spans="1:11" ht="27.95" customHeight="1" x14ac:dyDescent="0.3">
      <c r="A21" s="28" t="s">
        <v>75</v>
      </c>
      <c r="C21" s="146"/>
      <c r="D21" s="353" t="s">
        <v>317</v>
      </c>
      <c r="E21" s="354"/>
      <c r="F21" s="354"/>
      <c r="G21" s="355"/>
      <c r="H21" s="143">
        <v>32000</v>
      </c>
      <c r="I21" s="144"/>
      <c r="J21" s="144">
        <f>J22+J23+J26+J32+J33+J43+J44</f>
        <v>1018051.07</v>
      </c>
      <c r="K21" s="144">
        <f>K22+K23+K26+K32+K33+K43+K44</f>
        <v>730279.66999999993</v>
      </c>
    </row>
    <row r="22" spans="1:11" ht="37.5" customHeight="1" x14ac:dyDescent="0.3">
      <c r="A22" s="203" t="s">
        <v>318</v>
      </c>
      <c r="C22" s="202" t="s">
        <v>319</v>
      </c>
      <c r="D22" s="353" t="s">
        <v>320</v>
      </c>
      <c r="E22" s="354"/>
      <c r="F22" s="354"/>
      <c r="G22" s="355"/>
      <c r="H22" s="18">
        <v>32100</v>
      </c>
      <c r="I22" s="17"/>
      <c r="J22" s="16">
        <f>SUMIFS(Donnees!AM$3:AM$998984,Donnees!$C$3:$C$998984,$A22)</f>
        <v>0</v>
      </c>
      <c r="K22" s="16">
        <f>SUMIFS(Donnees!AP$3:AP$998984,Donnees!$C$3:$C$998984,$A22)</f>
        <v>0</v>
      </c>
    </row>
    <row r="23" spans="1:11" ht="27.95" customHeight="1" x14ac:dyDescent="0.3">
      <c r="A23" s="203" t="s">
        <v>321</v>
      </c>
      <c r="C23" s="202">
        <v>499.529</v>
      </c>
      <c r="D23" s="353" t="s">
        <v>322</v>
      </c>
      <c r="E23" s="354"/>
      <c r="F23" s="354"/>
      <c r="G23" s="355"/>
      <c r="H23" s="18">
        <v>32200</v>
      </c>
      <c r="I23" s="17"/>
      <c r="J23" s="16">
        <f>SUMIFS(Donnees!AM$3:AM$998984,Donnees!$C$3:$C$998984,$A23)</f>
        <v>0</v>
      </c>
      <c r="K23" s="16">
        <f>SUMIFS(Donnees!AP$3:AP$998984,Donnees!$C$3:$C$998984,$A23)</f>
        <v>0</v>
      </c>
    </row>
    <row r="24" spans="1:11" ht="32.1" customHeight="1" x14ac:dyDescent="0.3">
      <c r="A24" s="20" t="s">
        <v>323</v>
      </c>
      <c r="C24" s="25" t="s">
        <v>79</v>
      </c>
      <c r="D24" s="314" t="s">
        <v>324</v>
      </c>
      <c r="E24" s="315"/>
      <c r="F24" s="315"/>
      <c r="G24" s="316"/>
      <c r="H24" s="24">
        <v>32210</v>
      </c>
      <c r="I24" s="23"/>
      <c r="J24" s="22">
        <f>SUMIFS(Donnees!AM$3:AM$998984,Donnees!$C$3:$C$998984,$A24)</f>
        <v>0</v>
      </c>
      <c r="K24" s="22">
        <f>SUMIFS(Donnees!AP$3:AP$998984,Donnees!$C$3:$C$998984,$A24)</f>
        <v>0</v>
      </c>
    </row>
    <row r="25" spans="1:11" ht="27.95" customHeight="1" x14ac:dyDescent="0.3">
      <c r="A25" s="20" t="s">
        <v>325</v>
      </c>
      <c r="C25" s="25" t="s">
        <v>79</v>
      </c>
      <c r="D25" s="314" t="s">
        <v>326</v>
      </c>
      <c r="E25" s="315"/>
      <c r="F25" s="315"/>
      <c r="G25" s="316"/>
      <c r="H25" s="24">
        <v>32220</v>
      </c>
      <c r="I25" s="23"/>
      <c r="J25" s="22">
        <f>SUMIFS(Donnees!AM$3:AM$998984,Donnees!$C$3:$C$998984,$A25)</f>
        <v>0</v>
      </c>
      <c r="K25" s="22">
        <f>SUMIFS(Donnees!AP$3:AP$998984,Donnees!$C$3:$C$998984,$A25)</f>
        <v>0</v>
      </c>
    </row>
    <row r="26" spans="1:11" ht="27.95" customHeight="1" x14ac:dyDescent="0.3">
      <c r="A26" s="28" t="s">
        <v>75</v>
      </c>
      <c r="C26" s="146"/>
      <c r="D26" s="353" t="s">
        <v>327</v>
      </c>
      <c r="E26" s="354"/>
      <c r="F26" s="354"/>
      <c r="G26" s="355"/>
      <c r="H26" s="18">
        <v>32300</v>
      </c>
      <c r="I26" s="17"/>
      <c r="J26" s="16">
        <f>SUM(J27:J31)</f>
        <v>69262.28</v>
      </c>
      <c r="K26" s="16">
        <f>SUM(K27:K31)</f>
        <v>135227.09</v>
      </c>
    </row>
    <row r="27" spans="1:11" ht="27.95" customHeight="1" x14ac:dyDescent="0.3">
      <c r="A27" s="26" t="s">
        <v>328</v>
      </c>
      <c r="C27" s="25" t="s">
        <v>329</v>
      </c>
      <c r="D27" s="314" t="s">
        <v>224</v>
      </c>
      <c r="E27" s="315"/>
      <c r="F27" s="315"/>
      <c r="G27" s="316"/>
      <c r="H27" s="24">
        <v>32310</v>
      </c>
      <c r="I27" s="23"/>
      <c r="J27" s="22">
        <f>SUMIFS(Donnees!AM$3:AM$998984,Donnees!$C$3:$C$998984,$A27)</f>
        <v>0</v>
      </c>
      <c r="K27" s="22">
        <f>SUMIFS(Donnees!AP$3:AP$998984,Donnees!$C$3:$C$998984,$A27)</f>
        <v>0</v>
      </c>
    </row>
    <row r="28" spans="1:11" ht="27.95" customHeight="1" x14ac:dyDescent="0.3">
      <c r="A28" s="26" t="s">
        <v>330</v>
      </c>
      <c r="C28" s="25" t="s">
        <v>331</v>
      </c>
      <c r="D28" s="314" t="s">
        <v>299</v>
      </c>
      <c r="E28" s="315"/>
      <c r="F28" s="315"/>
      <c r="G28" s="316"/>
      <c r="H28" s="24">
        <v>32320</v>
      </c>
      <c r="I28" s="23"/>
      <c r="J28" s="22">
        <f>SUMIFS(Donnees!AM$3:AM$998984,Donnees!$C$3:$C$998984,$A28)</f>
        <v>69262.28</v>
      </c>
      <c r="K28" s="22">
        <f>SUMIFS(Donnees!AP$3:AP$998984,Donnees!$C$3:$C$998984,$A28)</f>
        <v>48185.66</v>
      </c>
    </row>
    <row r="29" spans="1:11" ht="27.95" customHeight="1" x14ac:dyDescent="0.3">
      <c r="A29" s="26" t="s">
        <v>332</v>
      </c>
      <c r="C29" s="25">
        <v>5125.5240000000003</v>
      </c>
      <c r="D29" s="314" t="s">
        <v>333</v>
      </c>
      <c r="E29" s="315"/>
      <c r="F29" s="315"/>
      <c r="G29" s="316"/>
      <c r="H29" s="24">
        <v>32330</v>
      </c>
      <c r="I29" s="23"/>
      <c r="J29" s="22">
        <f>SUMIFS(Donnees!AM$3:AM$998984,Donnees!$C$3:$C$998984,$A29)</f>
        <v>0</v>
      </c>
      <c r="K29" s="22">
        <f>SUMIFS(Donnees!AP$3:AP$998984,Donnees!$C$3:$C$998984,$A29)</f>
        <v>0</v>
      </c>
    </row>
    <row r="30" spans="1:11" ht="27.95" customHeight="1" x14ac:dyDescent="0.3">
      <c r="A30" s="26" t="s">
        <v>334</v>
      </c>
      <c r="C30" s="25">
        <v>5595.5598</v>
      </c>
      <c r="D30" s="314" t="s">
        <v>63</v>
      </c>
      <c r="E30" s="315"/>
      <c r="F30" s="315"/>
      <c r="G30" s="316"/>
      <c r="H30" s="24">
        <v>32340</v>
      </c>
      <c r="I30" s="23"/>
      <c r="J30" s="22">
        <f>SUMIFS(Donnees!AM$3:AM$998984,Donnees!$C$3:$C$998984,$A30)</f>
        <v>0</v>
      </c>
      <c r="K30" s="22">
        <f>SUMIFS(Donnees!AP$3:AP$998984,Donnees!$C$3:$C$998984,$A30)</f>
        <v>0</v>
      </c>
    </row>
    <row r="31" spans="1:11" ht="27.95" customHeight="1" x14ac:dyDescent="0.3">
      <c r="A31" s="26" t="s">
        <v>335</v>
      </c>
      <c r="C31" s="25" t="s">
        <v>336</v>
      </c>
      <c r="D31" s="314" t="s">
        <v>305</v>
      </c>
      <c r="E31" s="315"/>
      <c r="F31" s="315"/>
      <c r="G31" s="316"/>
      <c r="H31" s="24">
        <v>32350</v>
      </c>
      <c r="I31" s="23"/>
      <c r="J31" s="22">
        <f>SUMIFS(Donnees!AM$3:AM$998984,Donnees!$C$3:$C$998984,$A31)</f>
        <v>0</v>
      </c>
      <c r="K31" s="22">
        <f>SUMIFS(Donnees!AP$3:AP$998984,Donnees!$C$3:$C$998984,$A31)</f>
        <v>87041.43</v>
      </c>
    </row>
    <row r="32" spans="1:11" ht="27.95" customHeight="1" x14ac:dyDescent="0.3">
      <c r="A32" s="26" t="s">
        <v>337</v>
      </c>
      <c r="C32" s="202" t="s">
        <v>338</v>
      </c>
      <c r="D32" s="353" t="s">
        <v>339</v>
      </c>
      <c r="E32" s="354"/>
      <c r="F32" s="354"/>
      <c r="G32" s="355"/>
      <c r="H32" s="18">
        <v>32400</v>
      </c>
      <c r="I32" s="17"/>
      <c r="J32" s="16">
        <f>SUMIFS(Donnees!AM$3:AM$998984,Donnees!$C$3:$C$998984,$A32)</f>
        <v>0</v>
      </c>
      <c r="K32" s="16">
        <f>SUMIFS(Donnees!AP$3:AP$998984,Donnees!$C$3:$C$998984,$A32)</f>
        <v>0</v>
      </c>
    </row>
    <row r="33" spans="1:11" ht="27.95" customHeight="1" x14ac:dyDescent="0.3">
      <c r="A33" s="28" t="s">
        <v>75</v>
      </c>
      <c r="C33" s="146"/>
      <c r="D33" s="353" t="s">
        <v>340</v>
      </c>
      <c r="E33" s="354"/>
      <c r="F33" s="354"/>
      <c r="G33" s="355"/>
      <c r="H33" s="18">
        <v>32500</v>
      </c>
      <c r="I33" s="17"/>
      <c r="J33" s="16">
        <f>J34+SUM(J37:J42)</f>
        <v>948788.78999999992</v>
      </c>
      <c r="K33" s="16">
        <f>K34+SUM(K37:K42)</f>
        <v>595052.57999999996</v>
      </c>
    </row>
    <row r="34" spans="1:11" ht="27.95" customHeight="1" x14ac:dyDescent="0.3">
      <c r="A34" s="21" t="s">
        <v>75</v>
      </c>
      <c r="B34" s="149"/>
      <c r="C34" s="25" t="s">
        <v>341</v>
      </c>
      <c r="D34" s="314" t="s">
        <v>342</v>
      </c>
      <c r="E34" s="315"/>
      <c r="F34" s="315"/>
      <c r="G34" s="316"/>
      <c r="H34" s="24">
        <v>32510</v>
      </c>
      <c r="I34" s="23"/>
      <c r="J34" s="22">
        <f>SUM(J35:J36)</f>
        <v>579469.18999999994</v>
      </c>
      <c r="K34" s="22">
        <f>SUM(K35:K36)</f>
        <v>418880.94999999995</v>
      </c>
    </row>
    <row r="35" spans="1:11" ht="27.95" customHeight="1" x14ac:dyDescent="0.3">
      <c r="A35" s="26" t="s">
        <v>343</v>
      </c>
      <c r="B35" s="149"/>
      <c r="C35" s="25" t="s">
        <v>77</v>
      </c>
      <c r="D35" s="364" t="s">
        <v>344</v>
      </c>
      <c r="E35" s="365"/>
      <c r="F35" s="365"/>
      <c r="G35" s="366"/>
      <c r="H35" s="24">
        <v>32511</v>
      </c>
      <c r="I35" s="23"/>
      <c r="J35" s="22">
        <f>SUMIFS(Donnees!AM$3:AM$998984,Donnees!$C$3:$C$998984,$A35)</f>
        <v>0</v>
      </c>
      <c r="K35" s="22">
        <f>SUMIFS(Donnees!AP$3:AP$998984,Donnees!$C$3:$C$998984,$A35)</f>
        <v>0</v>
      </c>
    </row>
    <row r="36" spans="1:11" ht="27.95" customHeight="1" x14ac:dyDescent="0.3">
      <c r="A36" s="26" t="s">
        <v>345</v>
      </c>
      <c r="C36" s="148" t="s">
        <v>341</v>
      </c>
      <c r="D36" s="364" t="s">
        <v>346</v>
      </c>
      <c r="E36" s="365"/>
      <c r="F36" s="365"/>
      <c r="G36" s="366"/>
      <c r="H36" s="24">
        <v>32512</v>
      </c>
      <c r="I36" s="23"/>
      <c r="J36" s="22">
        <f>SUMIFS(Donnees!AM$3:AM$998984,Donnees!$C$3:$C$998984,$A36)</f>
        <v>579469.18999999994</v>
      </c>
      <c r="K36" s="22">
        <f>SUMIFS(Donnees!AP$3:AP$998984,Donnees!$C$3:$C$998984,$A36)</f>
        <v>418880.94999999995</v>
      </c>
    </row>
    <row r="37" spans="1:11" ht="27.95" customHeight="1" x14ac:dyDescent="0.3">
      <c r="A37" s="26" t="s">
        <v>347</v>
      </c>
      <c r="B37" s="4"/>
      <c r="C37" s="25" t="s">
        <v>348</v>
      </c>
      <c r="D37" s="314" t="s">
        <v>349</v>
      </c>
      <c r="E37" s="315"/>
      <c r="F37" s="315"/>
      <c r="G37" s="316"/>
      <c r="H37" s="24">
        <v>32520</v>
      </c>
      <c r="I37" s="23"/>
      <c r="J37" s="22">
        <f>SUMIFS(Donnees!AM$3:AM$998984,Donnees!$C$3:$C$998984,$A37)</f>
        <v>63141.3</v>
      </c>
      <c r="K37" s="22">
        <f>SUMIFS(Donnees!AP$3:AP$998984,Donnees!$C$3:$C$998984,$A37)</f>
        <v>0</v>
      </c>
    </row>
    <row r="38" spans="1:11" ht="27.95" customHeight="1" x14ac:dyDescent="0.3">
      <c r="A38" s="26" t="s">
        <v>350</v>
      </c>
      <c r="C38" s="25">
        <v>41</v>
      </c>
      <c r="D38" s="314" t="s">
        <v>351</v>
      </c>
      <c r="E38" s="315"/>
      <c r="F38" s="315"/>
      <c r="G38" s="316"/>
      <c r="H38" s="24">
        <v>32530</v>
      </c>
      <c r="I38" s="23"/>
      <c r="J38" s="22">
        <f>SUMIFS(Donnees!AM$3:AM$998984,Donnees!$C$3:$C$998984,$A38)</f>
        <v>0</v>
      </c>
      <c r="K38" s="22">
        <f>SUMIFS(Donnees!AP$3:AP$998984,Donnees!$C$3:$C$998984,$A38)</f>
        <v>0</v>
      </c>
    </row>
    <row r="39" spans="1:11" ht="27.95" customHeight="1" x14ac:dyDescent="0.3">
      <c r="A39" s="26" t="s">
        <v>352</v>
      </c>
      <c r="C39" s="25" t="s">
        <v>353</v>
      </c>
      <c r="D39" s="314" t="s">
        <v>354</v>
      </c>
      <c r="E39" s="315"/>
      <c r="F39" s="315"/>
      <c r="G39" s="316"/>
      <c r="H39" s="24">
        <v>32540</v>
      </c>
      <c r="I39" s="23"/>
      <c r="J39" s="22">
        <f>SUMIFS(Donnees!AM$3:AM$998984,Donnees!$C$3:$C$998984,$A39)</f>
        <v>210.42</v>
      </c>
      <c r="K39" s="22">
        <f>SUMIFS(Donnees!AP$3:AP$998984,Donnees!$C$3:$C$998984,$A39)</f>
        <v>-121.56</v>
      </c>
    </row>
    <row r="40" spans="1:11" ht="27.95" customHeight="1" x14ac:dyDescent="0.3">
      <c r="A40" s="26" t="s">
        <v>355</v>
      </c>
      <c r="C40" s="25">
        <v>4752</v>
      </c>
      <c r="D40" s="314" t="s">
        <v>356</v>
      </c>
      <c r="E40" s="315"/>
      <c r="F40" s="315"/>
      <c r="G40" s="316"/>
      <c r="H40" s="24">
        <v>32550</v>
      </c>
      <c r="I40" s="23"/>
      <c r="J40" s="22">
        <f>SUMIFS(Donnees!AM$3:AM$998984,Donnees!$C$3:$C$998984,$A40)</f>
        <v>186979.94</v>
      </c>
      <c r="K40" s="22">
        <f>SUMIFS(Donnees!AP$3:AP$998984,Donnees!$C$3:$C$998984,$A40)</f>
        <v>115979.72</v>
      </c>
    </row>
    <row r="41" spans="1:11" ht="27.95" customHeight="1" x14ac:dyDescent="0.3">
      <c r="A41" s="26" t="s">
        <v>357</v>
      </c>
      <c r="B41" s="4"/>
      <c r="C41" s="25" t="s">
        <v>358</v>
      </c>
      <c r="D41" s="314" t="s">
        <v>359</v>
      </c>
      <c r="E41" s="315"/>
      <c r="F41" s="315"/>
      <c r="G41" s="316"/>
      <c r="H41" s="24">
        <v>32560</v>
      </c>
      <c r="I41" s="23"/>
      <c r="J41" s="22">
        <f>SUMIFS(Donnees!AM$3:AM$998984,Donnees!$C$3:$C$998984,$A41)</f>
        <v>118987.94</v>
      </c>
      <c r="K41" s="22">
        <f>SUMIFS(Donnees!AP$3:AP$998984,Donnees!$C$3:$C$998984,$A41)</f>
        <v>60313.47</v>
      </c>
    </row>
    <row r="42" spans="1:11" ht="27.95" customHeight="1" x14ac:dyDescent="0.3">
      <c r="A42" s="26" t="s">
        <v>360</v>
      </c>
      <c r="C42" s="25">
        <v>438</v>
      </c>
      <c r="D42" s="314" t="s">
        <v>361</v>
      </c>
      <c r="E42" s="315"/>
      <c r="F42" s="315"/>
      <c r="G42" s="316"/>
      <c r="H42" s="24">
        <v>32570</v>
      </c>
      <c r="I42" s="23"/>
      <c r="J42" s="22">
        <f>SUMIFS(Donnees!AM$3:AM$998984,Donnees!$C$3:$C$998984,$A42)</f>
        <v>0</v>
      </c>
      <c r="K42" s="22">
        <f>SUMIFS(Donnees!AP$3:AP$998984,Donnees!$C$3:$C$998984,$A42)</f>
        <v>0</v>
      </c>
    </row>
    <row r="43" spans="1:11" ht="27.95" customHeight="1" x14ac:dyDescent="0.3">
      <c r="A43" s="21" t="s">
        <v>362</v>
      </c>
      <c r="B43" s="258"/>
      <c r="C43" s="202" t="s">
        <v>363</v>
      </c>
      <c r="D43" s="353" t="s">
        <v>216</v>
      </c>
      <c r="E43" s="354"/>
      <c r="F43" s="354"/>
      <c r="G43" s="355"/>
      <c r="H43" s="18">
        <v>32600</v>
      </c>
      <c r="I43" s="17"/>
      <c r="J43" s="16">
        <f>SUMIFS(Donnees!AM$3:AM$998984,Donnees!$C$3:$C$998984,$A43)</f>
        <v>0</v>
      </c>
      <c r="K43" s="16">
        <f>SUMIFS(Donnees!AP$3:AP$998984,Donnees!$C$3:$C$998984,$A43)</f>
        <v>0</v>
      </c>
    </row>
    <row r="44" spans="1:11" ht="27.95" customHeight="1" x14ac:dyDescent="0.3">
      <c r="A44" s="21" t="s">
        <v>364</v>
      </c>
      <c r="B44" s="13"/>
      <c r="C44" s="202" t="s">
        <v>365</v>
      </c>
      <c r="D44" s="353" t="s">
        <v>366</v>
      </c>
      <c r="E44" s="354"/>
      <c r="F44" s="354"/>
      <c r="G44" s="355"/>
      <c r="H44" s="18">
        <v>32700</v>
      </c>
      <c r="I44" s="17"/>
      <c r="J44" s="16">
        <f>SUMIFS(Donnees!AM$3:AM$998984,Donnees!$C$3:$C$998984,$A44)</f>
        <v>0</v>
      </c>
      <c r="K44" s="16">
        <f>SUMIFS(Donnees!AP$3:AP$998984,Donnees!$C$3:$C$998984,$A44)</f>
        <v>0</v>
      </c>
    </row>
    <row r="45" spans="1:11" s="199" customFormat="1" ht="27.95" customHeight="1" x14ac:dyDescent="0.25">
      <c r="A45" s="201"/>
      <c r="B45" s="7"/>
      <c r="C45" s="200"/>
      <c r="D45" s="369" t="s">
        <v>367</v>
      </c>
      <c r="E45" s="370"/>
      <c r="F45" s="370"/>
      <c r="G45" s="371"/>
      <c r="H45" s="259"/>
      <c r="I45" s="260"/>
      <c r="J45" s="261">
        <f>B2.1!J12+B2.1!J38+J21</f>
        <v>3121073.1099999994</v>
      </c>
      <c r="K45" s="261">
        <f>B2.1!K12+B2.1!K38+K21</f>
        <v>1976751.3900000006</v>
      </c>
    </row>
    <row r="46" spans="1:11" s="199" customFormat="1" ht="20.100000000000001" customHeight="1" x14ac:dyDescent="0.25">
      <c r="A46" s="201"/>
      <c r="B46" s="7"/>
      <c r="C46" s="200"/>
      <c r="D46" s="367"/>
      <c r="E46" s="368"/>
      <c r="F46" s="368"/>
      <c r="G46" s="368"/>
      <c r="H46" s="262"/>
      <c r="I46" s="263"/>
      <c r="J46" s="264"/>
      <c r="K46" s="265"/>
    </row>
    <row r="47" spans="1:11" ht="32.1" customHeight="1" x14ac:dyDescent="0.25">
      <c r="C47" s="198"/>
      <c r="D47" s="348" t="s">
        <v>202</v>
      </c>
      <c r="E47" s="349"/>
      <c r="F47" s="349"/>
      <c r="G47" s="349"/>
      <c r="H47" s="349"/>
      <c r="I47" s="349"/>
      <c r="J47" s="349"/>
      <c r="K47" s="350"/>
    </row>
    <row r="48" spans="1:11" ht="18" x14ac:dyDescent="0.25">
      <c r="D48" s="197"/>
      <c r="E48" s="197"/>
      <c r="F48" s="197"/>
      <c r="G48" s="197"/>
      <c r="H48" s="196"/>
      <c r="I48" s="197"/>
      <c r="J48" s="197"/>
      <c r="K48" s="197"/>
    </row>
    <row r="49" spans="4:11" ht="18" x14ac:dyDescent="0.25">
      <c r="D49" s="197"/>
      <c r="E49" s="197"/>
      <c r="F49" s="197"/>
      <c r="G49" s="197"/>
      <c r="H49" s="196"/>
      <c r="I49" s="197"/>
      <c r="J49" s="197"/>
      <c r="K49" s="197"/>
    </row>
    <row r="50" spans="4:11" ht="18" x14ac:dyDescent="0.25">
      <c r="D50" s="197"/>
      <c r="E50" s="197"/>
      <c r="F50" s="197"/>
      <c r="G50" s="197"/>
      <c r="H50" s="196"/>
      <c r="I50" s="197"/>
      <c r="J50" s="197"/>
      <c r="K50" s="197"/>
    </row>
    <row r="51" spans="4:11" ht="18" x14ac:dyDescent="0.25">
      <c r="D51" s="197"/>
      <c r="E51" s="197"/>
      <c r="F51" s="197"/>
      <c r="G51" s="197"/>
      <c r="H51" s="196"/>
      <c r="I51" s="197"/>
      <c r="J51" s="197"/>
      <c r="K51" s="197"/>
    </row>
    <row r="52" spans="4:11" ht="18" x14ac:dyDescent="0.25">
      <c r="D52" s="197"/>
      <c r="E52" s="197"/>
      <c r="F52" s="197"/>
      <c r="G52" s="197"/>
      <c r="H52" s="196"/>
      <c r="I52" s="197"/>
      <c r="J52" s="197"/>
      <c r="K52" s="197"/>
    </row>
    <row r="53" spans="4:11" ht="18" x14ac:dyDescent="0.25">
      <c r="D53" s="197"/>
      <c r="E53" s="197"/>
      <c r="F53" s="197"/>
      <c r="G53" s="197"/>
      <c r="H53" s="196"/>
      <c r="I53" s="197"/>
      <c r="J53" s="197"/>
      <c r="K53" s="197"/>
    </row>
    <row r="54" spans="4:11" ht="18" x14ac:dyDescent="0.25">
      <c r="D54" s="197"/>
      <c r="E54" s="197"/>
      <c r="F54" s="197"/>
      <c r="G54" s="197"/>
      <c r="H54" s="196"/>
      <c r="I54" s="197"/>
      <c r="J54" s="197"/>
      <c r="K54" s="197"/>
    </row>
    <row r="55" spans="4:11" x14ac:dyDescent="0.25">
      <c r="H55" s="196"/>
      <c r="I55" s="193"/>
      <c r="J55" s="193"/>
      <c r="K55" s="193"/>
    </row>
    <row r="56" spans="4:11" x14ac:dyDescent="0.25">
      <c r="H56" s="196"/>
      <c r="I56" s="193"/>
      <c r="J56" s="193"/>
      <c r="K56" s="193"/>
    </row>
    <row r="57" spans="4:11" x14ac:dyDescent="0.25">
      <c r="H57" s="196"/>
      <c r="I57" s="193"/>
      <c r="J57" s="193"/>
      <c r="K57" s="193"/>
    </row>
    <row r="58" spans="4:11" x14ac:dyDescent="0.25">
      <c r="H58" s="196"/>
      <c r="I58" s="193"/>
      <c r="J58" s="193"/>
      <c r="K58" s="193"/>
    </row>
    <row r="59" spans="4:11" x14ac:dyDescent="0.25">
      <c r="H59" s="196"/>
      <c r="I59" s="193"/>
      <c r="J59" s="193"/>
      <c r="K59" s="193"/>
    </row>
    <row r="60" spans="4:11" x14ac:dyDescent="0.25">
      <c r="H60" s="196"/>
      <c r="I60" s="193"/>
      <c r="J60" s="193"/>
      <c r="K60" s="193"/>
    </row>
    <row r="61" spans="4:11" x14ac:dyDescent="0.25">
      <c r="H61" s="196"/>
      <c r="I61" s="193"/>
      <c r="J61" s="193"/>
      <c r="K61" s="193"/>
    </row>
    <row r="62" spans="4:11" x14ac:dyDescent="0.25">
      <c r="H62" s="196"/>
      <c r="I62" s="193"/>
      <c r="J62" s="193"/>
      <c r="K62" s="193"/>
    </row>
    <row r="63" spans="4:11" x14ac:dyDescent="0.25">
      <c r="H63" s="196"/>
      <c r="I63" s="193"/>
      <c r="J63" s="193"/>
      <c r="K63" s="193"/>
    </row>
    <row r="64" spans="4:11" x14ac:dyDescent="0.25">
      <c r="H64" s="196"/>
      <c r="I64" s="193"/>
      <c r="J64" s="193"/>
      <c r="K64" s="193"/>
    </row>
    <row r="65" spans="8:11" x14ac:dyDescent="0.25">
      <c r="H65" s="196"/>
      <c r="I65" s="193"/>
      <c r="J65" s="193"/>
      <c r="K65" s="193"/>
    </row>
    <row r="66" spans="8:11" x14ac:dyDescent="0.25">
      <c r="H66" s="196"/>
      <c r="I66" s="193"/>
      <c r="J66" s="193"/>
      <c r="K66" s="193"/>
    </row>
    <row r="67" spans="8:11" x14ac:dyDescent="0.25">
      <c r="H67" s="196"/>
      <c r="I67" s="193"/>
      <c r="J67" s="193"/>
      <c r="K67" s="193"/>
    </row>
    <row r="68" spans="8:11" x14ac:dyDescent="0.25">
      <c r="H68" s="196"/>
      <c r="I68" s="193"/>
      <c r="J68" s="193"/>
      <c r="K68" s="193"/>
    </row>
    <row r="69" spans="8:11" x14ac:dyDescent="0.25">
      <c r="H69" s="196"/>
      <c r="I69" s="193"/>
      <c r="J69" s="193"/>
      <c r="K69" s="193"/>
    </row>
    <row r="70" spans="8:11" x14ac:dyDescent="0.25">
      <c r="H70" s="196"/>
      <c r="I70" s="193"/>
      <c r="J70" s="193"/>
      <c r="K70" s="193"/>
    </row>
    <row r="71" spans="8:11" x14ac:dyDescent="0.25">
      <c r="H71" s="196"/>
      <c r="I71" s="193"/>
      <c r="J71" s="193"/>
      <c r="K71" s="193"/>
    </row>
    <row r="72" spans="8:11" x14ac:dyDescent="0.25">
      <c r="H72" s="196"/>
      <c r="I72" s="193"/>
      <c r="J72" s="193"/>
      <c r="K72" s="193"/>
    </row>
    <row r="73" spans="8:11" x14ac:dyDescent="0.25">
      <c r="H73" s="196"/>
      <c r="I73" s="193"/>
      <c r="J73" s="193"/>
      <c r="K73" s="193"/>
    </row>
    <row r="74" spans="8:11" x14ac:dyDescent="0.25">
      <c r="H74" s="196"/>
      <c r="I74" s="193"/>
      <c r="J74" s="193"/>
      <c r="K74" s="193"/>
    </row>
    <row r="75" spans="8:11" x14ac:dyDescent="0.25">
      <c r="H75" s="196"/>
      <c r="I75" s="193"/>
      <c r="J75" s="193"/>
      <c r="K75" s="193"/>
    </row>
    <row r="76" spans="8:11" x14ac:dyDescent="0.25">
      <c r="H76" s="196"/>
      <c r="I76" s="193"/>
      <c r="J76" s="193"/>
      <c r="K76" s="193"/>
    </row>
    <row r="77" spans="8:11" x14ac:dyDescent="0.25">
      <c r="H77" s="196"/>
      <c r="I77" s="193"/>
      <c r="J77" s="193"/>
      <c r="K77" s="193"/>
    </row>
    <row r="78" spans="8:11" x14ac:dyDescent="0.25">
      <c r="H78" s="196"/>
      <c r="I78" s="193"/>
      <c r="J78" s="193"/>
      <c r="K78" s="193"/>
    </row>
    <row r="79" spans="8:11" x14ac:dyDescent="0.25">
      <c r="H79" s="196"/>
      <c r="I79" s="193"/>
      <c r="J79" s="193"/>
      <c r="K79" s="193"/>
    </row>
    <row r="80" spans="8:11" x14ac:dyDescent="0.25">
      <c r="H80" s="196"/>
      <c r="I80" s="193"/>
      <c r="J80" s="193"/>
      <c r="K80" s="193"/>
    </row>
    <row r="81" spans="8:11" x14ac:dyDescent="0.25">
      <c r="H81" s="196"/>
      <c r="I81" s="193"/>
      <c r="J81" s="193"/>
      <c r="K81" s="193"/>
    </row>
    <row r="82" spans="8:11" x14ac:dyDescent="0.25">
      <c r="I82" s="193"/>
      <c r="J82" s="193"/>
      <c r="K82" s="193"/>
    </row>
    <row r="83" spans="8:11" x14ac:dyDescent="0.25">
      <c r="I83" s="193"/>
      <c r="J83" s="193"/>
      <c r="K83" s="193"/>
    </row>
    <row r="84" spans="8:11" x14ac:dyDescent="0.25">
      <c r="I84" s="193"/>
      <c r="J84" s="193"/>
      <c r="K84" s="193"/>
    </row>
    <row r="85" spans="8:11" x14ac:dyDescent="0.25">
      <c r="I85" s="193"/>
      <c r="J85" s="193"/>
      <c r="K85" s="193"/>
    </row>
    <row r="86" spans="8:11" x14ac:dyDescent="0.25">
      <c r="I86" s="193"/>
      <c r="J86" s="193"/>
      <c r="K86" s="193"/>
    </row>
    <row r="87" spans="8:11" x14ac:dyDescent="0.25">
      <c r="I87" s="193"/>
      <c r="J87" s="193"/>
      <c r="K87" s="193"/>
    </row>
    <row r="88" spans="8:11" x14ac:dyDescent="0.25">
      <c r="I88" s="193"/>
      <c r="J88" s="193"/>
      <c r="K88" s="193"/>
    </row>
    <row r="89" spans="8:11" x14ac:dyDescent="0.25">
      <c r="I89" s="193"/>
      <c r="J89" s="193"/>
      <c r="K89" s="193"/>
    </row>
    <row r="90" spans="8:11" x14ac:dyDescent="0.25">
      <c r="I90" s="193"/>
      <c r="J90" s="193"/>
      <c r="K90" s="193"/>
    </row>
    <row r="91" spans="8:11" x14ac:dyDescent="0.25">
      <c r="I91" s="193"/>
      <c r="J91" s="193"/>
      <c r="K91" s="193"/>
    </row>
    <row r="92" spans="8:11" x14ac:dyDescent="0.25">
      <c r="I92" s="193"/>
      <c r="J92" s="193"/>
      <c r="K92" s="193"/>
    </row>
  </sheetData>
  <mergeCells count="38">
    <mergeCell ref="D46:G46"/>
    <mergeCell ref="D47:K47"/>
    <mergeCell ref="D40:G40"/>
    <mergeCell ref="D41:G41"/>
    <mergeCell ref="D42:G42"/>
    <mergeCell ref="D43:G43"/>
    <mergeCell ref="D44:G44"/>
    <mergeCell ref="D45:G45"/>
    <mergeCell ref="D39:G39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D37:G37"/>
    <mergeCell ref="D38:G38"/>
    <mergeCell ref="D27:G27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15:G15"/>
    <mergeCell ref="D2:J2"/>
    <mergeCell ref="D11:G11"/>
    <mergeCell ref="D12:G12"/>
    <mergeCell ref="D13:G13"/>
    <mergeCell ref="D14:G14"/>
  </mergeCells>
  <dataValidations count="1">
    <dataValidation type="decimal" allowBlank="1" showInputMessage="1" showErrorMessage="1" errorTitle="Mensaje  de error " error="Deben ser valores numéricos" sqref="J22:K25 J27:K32 J34:K44 J12:K20">
      <formula1>-9.99999999999999E+24</formula1>
      <formula2>9.99999999999999E+66</formula2>
    </dataValidation>
  </dataValidations>
  <printOptions horizontalCentered="1"/>
  <pageMargins left="0.47244094488188981" right="0.47" top="0.70866141732283472" bottom="0.9055118110236221" header="0.30000000000000004" footer="0.23622047244094491"/>
  <pageSetup paperSize="9" scale="57" orientation="portrait" horizontalDpi="4294967292" verticalDpi="429496729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K81"/>
  <sheetViews>
    <sheetView topLeftCell="D1" workbookViewId="0">
      <selection activeCell="D1" sqref="D1"/>
    </sheetView>
  </sheetViews>
  <sheetFormatPr baseColWidth="10" defaultColWidth="13.140625" defaultRowHeight="15.75" x14ac:dyDescent="0.25"/>
  <cols>
    <col min="1" max="1" width="11.5703125" style="267" hidden="1" customWidth="1" collapsed="1"/>
    <col min="2" max="2" width="5" style="267" hidden="1" customWidth="1" collapsed="1"/>
    <col min="3" max="3" width="41.28515625" style="268" hidden="1" customWidth="1" collapsed="1"/>
    <col min="4" max="4" width="11.5703125" style="269" customWidth="1" collapsed="1"/>
    <col min="5" max="5" width="24.140625" style="269" customWidth="1" collapsed="1"/>
    <col min="6" max="6" width="32.7109375" style="269" customWidth="1" collapsed="1"/>
    <col min="7" max="7" width="31.28515625" style="269" customWidth="1" collapsed="1"/>
    <col min="8" max="8" width="9.28515625" style="270" customWidth="1" collapsed="1"/>
    <col min="9" max="9" width="14.28515625" style="269" customWidth="1" collapsed="1"/>
    <col min="10" max="11" width="23.5703125" style="269" customWidth="1" collapsed="1"/>
    <col min="12" max="16384" width="13.140625" style="269" collapsed="1"/>
  </cols>
  <sheetData>
    <row r="1" spans="1:11" s="4" customFormat="1" ht="8.1" customHeight="1" x14ac:dyDescent="0.2">
      <c r="A1" s="6"/>
      <c r="B1" s="6"/>
      <c r="C1" s="266"/>
      <c r="H1" s="6"/>
      <c r="I1" s="5"/>
      <c r="J1" s="5"/>
      <c r="K1" s="5"/>
    </row>
    <row r="2" spans="1:11" s="65" customFormat="1" ht="36" customHeight="1" x14ac:dyDescent="0.25">
      <c r="A2" s="214"/>
      <c r="B2" s="214"/>
      <c r="C2" s="67"/>
      <c r="D2" s="335" t="s">
        <v>368</v>
      </c>
      <c r="E2" s="335"/>
      <c r="F2" s="335"/>
      <c r="G2" s="335"/>
      <c r="H2" s="335"/>
      <c r="I2" s="335"/>
      <c r="J2" s="335"/>
      <c r="K2" s="66" t="s">
        <v>369</v>
      </c>
    </row>
    <row r="3" spans="1:11" ht="15.75" customHeight="1" x14ac:dyDescent="0.25"/>
    <row r="4" spans="1:11" s="273" customFormat="1" ht="18.75" customHeight="1" x14ac:dyDescent="0.25">
      <c r="A4" s="271"/>
      <c r="B4" s="271"/>
      <c r="C4" s="272"/>
      <c r="D4" s="64" t="s">
        <v>137</v>
      </c>
      <c r="E4" s="63" t="str">
        <f>Donnees!$K$1</f>
        <v>B84427388</v>
      </c>
      <c r="F4" s="62"/>
      <c r="G4" s="61"/>
      <c r="H4" s="58"/>
      <c r="I4" s="61"/>
      <c r="J4" s="61"/>
      <c r="K4" s="60"/>
    </row>
    <row r="5" spans="1:11" s="273" customFormat="1" ht="18" customHeight="1" x14ac:dyDescent="0.25">
      <c r="A5" s="271"/>
      <c r="B5" s="271"/>
      <c r="C5" s="272"/>
      <c r="D5" s="59"/>
      <c r="E5" s="58"/>
      <c r="F5" s="57"/>
      <c r="G5" s="56"/>
      <c r="H5" s="55"/>
      <c r="I5" s="54"/>
      <c r="J5" s="54"/>
      <c r="K5" s="53"/>
    </row>
    <row r="6" spans="1:11" ht="18.75" x14ac:dyDescent="0.3">
      <c r="D6" s="52" t="s">
        <v>136</v>
      </c>
      <c r="E6" s="44"/>
      <c r="F6" s="43"/>
      <c r="G6" s="50"/>
      <c r="H6" s="45"/>
      <c r="I6" s="44"/>
      <c r="J6" s="44"/>
      <c r="K6" s="43"/>
    </row>
    <row r="7" spans="1:11" ht="18.75" x14ac:dyDescent="0.3">
      <c r="D7" s="52"/>
      <c r="E7" s="44"/>
      <c r="F7" s="43"/>
      <c r="G7" s="50"/>
      <c r="H7" s="45"/>
      <c r="I7" s="44"/>
      <c r="J7" s="44"/>
      <c r="K7" s="43"/>
    </row>
    <row r="8" spans="1:11" ht="18.75" x14ac:dyDescent="0.3">
      <c r="D8" s="51" t="str">
        <f>Donnees!$C$1</f>
        <v>Qualiac</v>
      </c>
      <c r="E8" s="48"/>
      <c r="F8" s="47"/>
      <c r="G8" s="50"/>
      <c r="H8" s="45"/>
      <c r="I8" s="44"/>
      <c r="J8" s="44"/>
      <c r="K8" s="43"/>
    </row>
    <row r="9" spans="1:11" ht="27" customHeight="1" x14ac:dyDescent="0.3">
      <c r="D9" s="49"/>
      <c r="E9" s="48"/>
      <c r="F9" s="47"/>
      <c r="G9" s="46"/>
      <c r="H9" s="46"/>
      <c r="I9" s="44"/>
      <c r="J9" s="44"/>
      <c r="K9" s="43"/>
    </row>
    <row r="10" spans="1:11" ht="29.1" customHeight="1" x14ac:dyDescent="0.3">
      <c r="D10" s="40"/>
      <c r="E10" s="37"/>
      <c r="F10" s="36"/>
      <c r="G10" s="39" t="s">
        <v>135</v>
      </c>
      <c r="H10" s="274"/>
      <c r="I10" s="37"/>
      <c r="J10" s="37"/>
      <c r="K10" s="36"/>
    </row>
    <row r="11" spans="1:11" s="30" customFormat="1" ht="32.1" customHeight="1" x14ac:dyDescent="0.25">
      <c r="A11" s="275"/>
      <c r="B11" s="275"/>
      <c r="C11" s="34"/>
      <c r="D11" s="336" t="s">
        <v>370</v>
      </c>
      <c r="E11" s="337"/>
      <c r="F11" s="337"/>
      <c r="G11" s="338"/>
      <c r="H11" s="276"/>
      <c r="I11" s="277" t="s">
        <v>132</v>
      </c>
      <c r="J11" s="31" t="str">
        <f>CONCATENATE("EJERCICIO ",RIGHT(Donnees!$C$2,4)," (1)")</f>
        <v>EJERCICIO 2016 (1)</v>
      </c>
      <c r="K11" s="31" t="str">
        <f>CONCATENATE("EJERCICIO ",RIGHT(Donnees!$F$2,4)," (2)")</f>
        <v>EJERCICIO 2015 (2)</v>
      </c>
    </row>
    <row r="12" spans="1:11" ht="26.1" customHeight="1" x14ac:dyDescent="0.3">
      <c r="A12" s="28" t="s">
        <v>75</v>
      </c>
      <c r="B12" s="278"/>
      <c r="C12" s="146"/>
      <c r="D12" s="372" t="s">
        <v>371</v>
      </c>
      <c r="E12" s="373"/>
      <c r="F12" s="373"/>
      <c r="G12" s="373"/>
      <c r="H12" s="279"/>
      <c r="I12" s="280"/>
      <c r="J12" s="280"/>
      <c r="K12" s="281"/>
    </row>
    <row r="13" spans="1:11" ht="26.1" customHeight="1" x14ac:dyDescent="0.3">
      <c r="A13" s="28" t="s">
        <v>75</v>
      </c>
      <c r="B13" s="278"/>
      <c r="C13" s="146"/>
      <c r="D13" s="374" t="s">
        <v>372</v>
      </c>
      <c r="E13" s="375"/>
      <c r="F13" s="375"/>
      <c r="G13" s="376"/>
      <c r="H13" s="282">
        <v>40100</v>
      </c>
      <c r="I13" s="283"/>
      <c r="J13" s="284">
        <f>SUM(J14:J16)</f>
        <v>5998968.7199999997</v>
      </c>
      <c r="K13" s="284">
        <f>SUM(K14:K16)</f>
        <v>4325727.16</v>
      </c>
    </row>
    <row r="14" spans="1:11" ht="26.1" customHeight="1" x14ac:dyDescent="0.3">
      <c r="A14" s="26" t="s">
        <v>373</v>
      </c>
      <c r="B14" s="26"/>
      <c r="C14" s="25" t="s">
        <v>374</v>
      </c>
      <c r="D14" s="314" t="s">
        <v>375</v>
      </c>
      <c r="E14" s="315"/>
      <c r="F14" s="315"/>
      <c r="G14" s="316"/>
      <c r="H14" s="24">
        <v>40110</v>
      </c>
      <c r="I14" s="23"/>
      <c r="J14" s="22">
        <f>SUMIFS(Donnees!AM$3:AM$998984,Donnees!$C$3:$C$998984,$A14)</f>
        <v>345115.29</v>
      </c>
      <c r="K14" s="22">
        <f>SUMIFS(Donnees!AP$3:AP$998984,Donnees!$C$3:$C$998984,$A14)</f>
        <v>0</v>
      </c>
    </row>
    <row r="15" spans="1:11" ht="26.1" customHeight="1" x14ac:dyDescent="0.3">
      <c r="A15" s="26" t="s">
        <v>376</v>
      </c>
      <c r="B15" s="26"/>
      <c r="C15" s="25">
        <v>705</v>
      </c>
      <c r="D15" s="314" t="s">
        <v>377</v>
      </c>
      <c r="E15" s="315"/>
      <c r="F15" s="315"/>
      <c r="G15" s="316"/>
      <c r="H15" s="24">
        <v>40120</v>
      </c>
      <c r="I15" s="23"/>
      <c r="J15" s="22">
        <f>SUMIFS(Donnees!AM$3:AM$998984,Donnees!$C$3:$C$998984,$A15)</f>
        <v>5653853.4299999997</v>
      </c>
      <c r="K15" s="22">
        <f>SUMIFS(Donnees!AP$3:AP$998984,Donnees!$C$3:$C$998984,$A15)</f>
        <v>4325727.16</v>
      </c>
    </row>
    <row r="16" spans="1:11" ht="26.1" customHeight="1" x14ac:dyDescent="0.3">
      <c r="A16" s="20" t="s">
        <v>378</v>
      </c>
      <c r="B16" s="26"/>
      <c r="C16" s="25" t="s">
        <v>79</v>
      </c>
      <c r="D16" s="314" t="s">
        <v>379</v>
      </c>
      <c r="E16" s="315"/>
      <c r="F16" s="315"/>
      <c r="G16" s="316"/>
      <c r="H16" s="24">
        <v>40130</v>
      </c>
      <c r="I16" s="23"/>
      <c r="J16" s="22">
        <f>SUMIFS(Donnees!AM$3:AM$998984,Donnees!$C$3:$C$998984,$A16)</f>
        <v>0</v>
      </c>
      <c r="K16" s="22">
        <f>SUMIFS(Donnees!AP$3:AP$998984,Donnees!$C$3:$C$998984,$A16)</f>
        <v>0</v>
      </c>
    </row>
    <row r="17" spans="1:11" ht="26.1" customHeight="1" x14ac:dyDescent="0.3">
      <c r="A17" s="203" t="s">
        <v>380</v>
      </c>
      <c r="B17" s="203"/>
      <c r="C17" s="285" t="s">
        <v>381</v>
      </c>
      <c r="D17" s="374" t="s">
        <v>382</v>
      </c>
      <c r="E17" s="375"/>
      <c r="F17" s="375"/>
      <c r="G17" s="376"/>
      <c r="H17" s="18">
        <v>40200</v>
      </c>
      <c r="I17" s="17"/>
      <c r="J17" s="16">
        <f>SUMIFS(Donnees!AM$3:AM$998984,Donnees!$C$3:$C$998984,$A17)</f>
        <v>0</v>
      </c>
      <c r="K17" s="16">
        <f>SUMIFS(Donnees!AP$3:AP$998984,Donnees!$C$3:$C$998984,$A17)</f>
        <v>0</v>
      </c>
    </row>
    <row r="18" spans="1:11" ht="26.1" customHeight="1" x14ac:dyDescent="0.3">
      <c r="A18" s="203" t="s">
        <v>383</v>
      </c>
      <c r="B18" s="203"/>
      <c r="C18" s="285">
        <v>73</v>
      </c>
      <c r="D18" s="374" t="s">
        <v>384</v>
      </c>
      <c r="E18" s="375"/>
      <c r="F18" s="375"/>
      <c r="G18" s="376"/>
      <c r="H18" s="18">
        <v>40300</v>
      </c>
      <c r="I18" s="17"/>
      <c r="J18" s="16">
        <f>SUMIFS(Donnees!AM$3:AM$998984,Donnees!$C$3:$C$998984,$A18)</f>
        <v>0</v>
      </c>
      <c r="K18" s="16">
        <f>SUMIFS(Donnees!AP$3:AP$998984,Donnees!$C$3:$C$998984,$A18)</f>
        <v>0</v>
      </c>
    </row>
    <row r="19" spans="1:11" ht="26.1" customHeight="1" x14ac:dyDescent="0.3">
      <c r="A19" s="28" t="s">
        <v>75</v>
      </c>
      <c r="B19" s="278"/>
      <c r="C19" s="146"/>
      <c r="D19" s="374" t="s">
        <v>385</v>
      </c>
      <c r="E19" s="375"/>
      <c r="F19" s="375"/>
      <c r="G19" s="376"/>
      <c r="H19" s="18">
        <v>40400</v>
      </c>
      <c r="I19" s="17"/>
      <c r="J19" s="16">
        <f>SUM(J20:J23)</f>
        <v>-2578169.2100000004</v>
      </c>
      <c r="K19" s="16">
        <f>SUM(K20:K23)</f>
        <v>-882901.67</v>
      </c>
    </row>
    <row r="20" spans="1:11" ht="26.1" customHeight="1" x14ac:dyDescent="0.3">
      <c r="A20" s="26" t="s">
        <v>386</v>
      </c>
      <c r="B20" s="26"/>
      <c r="C20" s="25" t="s">
        <v>387</v>
      </c>
      <c r="D20" s="314" t="s">
        <v>388</v>
      </c>
      <c r="E20" s="315"/>
      <c r="F20" s="315"/>
      <c r="G20" s="316"/>
      <c r="H20" s="24">
        <v>40410</v>
      </c>
      <c r="I20" s="23"/>
      <c r="J20" s="22">
        <f>SUMIFS(Donnees!AM$3:AM$998984,Donnees!$C$3:$C$998984,$A20)</f>
        <v>-359668.07</v>
      </c>
      <c r="K20" s="22">
        <f>SUMIFS(Donnees!AP$3:AP$998984,Donnees!$C$3:$C$998984,$A20)</f>
        <v>-2630.15</v>
      </c>
    </row>
    <row r="21" spans="1:11" ht="26.1" customHeight="1" x14ac:dyDescent="0.3">
      <c r="A21" s="26" t="s">
        <v>389</v>
      </c>
      <c r="B21" s="26"/>
      <c r="C21" s="25" t="s">
        <v>390</v>
      </c>
      <c r="D21" s="314" t="s">
        <v>391</v>
      </c>
      <c r="E21" s="315"/>
      <c r="F21" s="315"/>
      <c r="G21" s="316"/>
      <c r="H21" s="24">
        <v>40420</v>
      </c>
      <c r="I21" s="23"/>
      <c r="J21" s="22">
        <f>SUMIFS(Donnees!AM$3:AM$998984,Donnees!$C$3:$C$998984,$A21)</f>
        <v>0</v>
      </c>
      <c r="K21" s="22">
        <f>SUMIFS(Donnees!AP$3:AP$998984,Donnees!$C$3:$C$998984,$A21)</f>
        <v>0</v>
      </c>
    </row>
    <row r="22" spans="1:11" ht="26.1" customHeight="1" x14ac:dyDescent="0.3">
      <c r="A22" s="26" t="s">
        <v>392</v>
      </c>
      <c r="B22" s="26"/>
      <c r="C22" s="25" t="s">
        <v>393</v>
      </c>
      <c r="D22" s="314" t="s">
        <v>394</v>
      </c>
      <c r="E22" s="315"/>
      <c r="F22" s="315"/>
      <c r="G22" s="316"/>
      <c r="H22" s="24">
        <v>40430</v>
      </c>
      <c r="I22" s="23"/>
      <c r="J22" s="286">
        <f>SUMIFS(Donnees!AM$3:AM$998984,Donnees!$C$3:$C$998984,$A22)</f>
        <v>-2218501.1400000006</v>
      </c>
      <c r="K22" s="286">
        <f>SUMIFS(Donnees!AP$3:AP$998984,Donnees!$C$3:$C$998984,$A22)</f>
        <v>-880271.52</v>
      </c>
    </row>
    <row r="23" spans="1:11" ht="26.1" customHeight="1" x14ac:dyDescent="0.3">
      <c r="A23" s="26" t="s">
        <v>395</v>
      </c>
      <c r="B23" s="26"/>
      <c r="C23" s="25" t="s">
        <v>396</v>
      </c>
      <c r="D23" s="314" t="s">
        <v>397</v>
      </c>
      <c r="E23" s="315"/>
      <c r="F23" s="315"/>
      <c r="G23" s="316"/>
      <c r="H23" s="24">
        <v>40440</v>
      </c>
      <c r="I23" s="23"/>
      <c r="J23" s="286">
        <f>SUMIFS(Donnees!AM$3:AM$998984,Donnees!$C$3:$C$998984,$A23)</f>
        <v>0</v>
      </c>
      <c r="K23" s="286">
        <f>SUMIFS(Donnees!AP$3:AP$998984,Donnees!$C$3:$C$998984,$A23)</f>
        <v>0</v>
      </c>
    </row>
    <row r="24" spans="1:11" ht="26.1" customHeight="1" x14ac:dyDescent="0.3">
      <c r="A24" s="28" t="s">
        <v>75</v>
      </c>
      <c r="B24" s="278"/>
      <c r="C24" s="146"/>
      <c r="D24" s="374" t="s">
        <v>398</v>
      </c>
      <c r="E24" s="375"/>
      <c r="F24" s="375"/>
      <c r="G24" s="376"/>
      <c r="H24" s="18">
        <v>40500</v>
      </c>
      <c r="I24" s="17"/>
      <c r="J24" s="16">
        <f>SUM(J25:J26)</f>
        <v>0</v>
      </c>
      <c r="K24" s="16">
        <f>SUM(K25:K26)</f>
        <v>0</v>
      </c>
    </row>
    <row r="25" spans="1:11" ht="26.1" customHeight="1" x14ac:dyDescent="0.3">
      <c r="A25" s="26" t="s">
        <v>399</v>
      </c>
      <c r="B25" s="26"/>
      <c r="C25" s="25">
        <v>75</v>
      </c>
      <c r="D25" s="314" t="s">
        <v>400</v>
      </c>
      <c r="E25" s="315"/>
      <c r="F25" s="315"/>
      <c r="G25" s="316"/>
      <c r="H25" s="24">
        <v>40510</v>
      </c>
      <c r="I25" s="23"/>
      <c r="J25" s="22">
        <f>SUMIFS(Donnees!AM$3:AM$998984,Donnees!$C$3:$C$998984,$A25)</f>
        <v>0</v>
      </c>
      <c r="K25" s="22">
        <f>SUMIFS(Donnees!AP$3:AP$998984,Donnees!$C$3:$C$998984,$A25)</f>
        <v>0</v>
      </c>
    </row>
    <row r="26" spans="1:11" ht="26.1" customHeight="1" x14ac:dyDescent="0.3">
      <c r="A26" s="26" t="s">
        <v>401</v>
      </c>
      <c r="B26" s="26"/>
      <c r="C26" s="25" t="s">
        <v>402</v>
      </c>
      <c r="D26" s="314" t="s">
        <v>403</v>
      </c>
      <c r="E26" s="315"/>
      <c r="F26" s="315"/>
      <c r="G26" s="316"/>
      <c r="H26" s="24">
        <v>40520</v>
      </c>
      <c r="I26" s="23"/>
      <c r="J26" s="22">
        <f>SUMIFS(Donnees!AM$3:AM$998984,Donnees!$C$3:$C$998984,$A26)</f>
        <v>0</v>
      </c>
      <c r="K26" s="22">
        <f>SUMIFS(Donnees!AP$3:AP$998984,Donnees!$C$3:$C$998984,$A26)</f>
        <v>0</v>
      </c>
    </row>
    <row r="27" spans="1:11" ht="26.1" customHeight="1" x14ac:dyDescent="0.3">
      <c r="A27" s="28" t="s">
        <v>75</v>
      </c>
      <c r="B27" s="278"/>
      <c r="C27" s="146"/>
      <c r="D27" s="374" t="s">
        <v>404</v>
      </c>
      <c r="E27" s="375"/>
      <c r="F27" s="375"/>
      <c r="G27" s="376"/>
      <c r="H27" s="18">
        <v>40600</v>
      </c>
      <c r="I27" s="17"/>
      <c r="J27" s="16">
        <f>SUM(J28:J30)</f>
        <v>-1490679.2</v>
      </c>
      <c r="K27" s="16">
        <f>SUM(K28:K30)</f>
        <v>-1154365.68</v>
      </c>
    </row>
    <row r="28" spans="1:11" ht="26.1" customHeight="1" x14ac:dyDescent="0.3">
      <c r="A28" s="26" t="s">
        <v>405</v>
      </c>
      <c r="B28" s="26"/>
      <c r="C28" s="25" t="s">
        <v>406</v>
      </c>
      <c r="D28" s="314" t="s">
        <v>407</v>
      </c>
      <c r="E28" s="315"/>
      <c r="F28" s="315"/>
      <c r="G28" s="316"/>
      <c r="H28" s="24">
        <v>40610</v>
      </c>
      <c r="I28" s="23"/>
      <c r="J28" s="22">
        <f>SUMIFS(Donnees!AM$3:AM$998984,Donnees!$C$3:$C$998984,$A28)</f>
        <v>-1133735.8599999999</v>
      </c>
      <c r="K28" s="22">
        <f>SUMIFS(Donnees!AP$3:AP$998984,Donnees!$C$3:$C$998984,$A28)</f>
        <v>-890079.94</v>
      </c>
    </row>
    <row r="29" spans="1:11" ht="26.1" customHeight="1" x14ac:dyDescent="0.3">
      <c r="A29" s="26" t="s">
        <v>408</v>
      </c>
      <c r="B29" s="26"/>
      <c r="C29" s="25" t="s">
        <v>409</v>
      </c>
      <c r="D29" s="314" t="s">
        <v>410</v>
      </c>
      <c r="E29" s="315"/>
      <c r="F29" s="315"/>
      <c r="G29" s="316"/>
      <c r="H29" s="24">
        <v>40620</v>
      </c>
      <c r="I29" s="23"/>
      <c r="J29" s="22">
        <f>SUMIFS(Donnees!AM$3:AM$998984,Donnees!$C$3:$C$998984,$A29)</f>
        <v>-356943.34</v>
      </c>
      <c r="K29" s="22">
        <f>SUMIFS(Donnees!AP$3:AP$998984,Donnees!$C$3:$C$998984,$A29)</f>
        <v>-264285.74</v>
      </c>
    </row>
    <row r="30" spans="1:11" ht="26.1" customHeight="1" x14ac:dyDescent="0.3">
      <c r="A30" s="26" t="s">
        <v>411</v>
      </c>
      <c r="B30" s="26"/>
      <c r="C30" s="25" t="s">
        <v>412</v>
      </c>
      <c r="D30" s="314" t="s">
        <v>413</v>
      </c>
      <c r="E30" s="315"/>
      <c r="F30" s="315"/>
      <c r="G30" s="316"/>
      <c r="H30" s="24">
        <v>40630</v>
      </c>
      <c r="I30" s="23"/>
      <c r="J30" s="22">
        <f>SUMIFS(Donnees!AM$3:AM$998984,Donnees!$C$3:$C$998984,$A30)</f>
        <v>0</v>
      </c>
      <c r="K30" s="22">
        <f>SUMIFS(Donnees!AP$3:AP$998984,Donnees!$C$3:$C$998984,$A30)</f>
        <v>0</v>
      </c>
    </row>
    <row r="31" spans="1:11" ht="26.1" customHeight="1" x14ac:dyDescent="0.3">
      <c r="A31" s="28" t="s">
        <v>75</v>
      </c>
      <c r="B31" s="278"/>
      <c r="C31" s="146"/>
      <c r="D31" s="374" t="s">
        <v>414</v>
      </c>
      <c r="E31" s="375"/>
      <c r="F31" s="375"/>
      <c r="G31" s="376"/>
      <c r="H31" s="18">
        <v>40700</v>
      </c>
      <c r="I31" s="17"/>
      <c r="J31" s="16">
        <f>SUM(J32:J35)</f>
        <v>-934758.94</v>
      </c>
      <c r="K31" s="16">
        <f>SUM(K32:K35)</f>
        <v>-1826200.99</v>
      </c>
    </row>
    <row r="32" spans="1:11" ht="26.1" customHeight="1" x14ac:dyDescent="0.3">
      <c r="A32" s="26" t="s">
        <v>415</v>
      </c>
      <c r="B32" s="26"/>
      <c r="C32" s="25" t="s">
        <v>416</v>
      </c>
      <c r="D32" s="314" t="s">
        <v>417</v>
      </c>
      <c r="E32" s="315"/>
      <c r="F32" s="315"/>
      <c r="G32" s="316"/>
      <c r="H32" s="24">
        <v>40710</v>
      </c>
      <c r="I32" s="23"/>
      <c r="J32" s="22">
        <f>SUMIFS(Donnees!AM$3:AM$998984,Donnees!$C$3:$C$998984,$A32)</f>
        <v>-786733.69000000006</v>
      </c>
      <c r="K32" s="22">
        <f>SUMIFS(Donnees!AP$3:AP$998984,Donnees!$C$3:$C$998984,$A32)</f>
        <v>-1817971.8</v>
      </c>
    </row>
    <row r="33" spans="1:11" ht="26.1" customHeight="1" x14ac:dyDescent="0.3">
      <c r="A33" s="26" t="s">
        <v>418</v>
      </c>
      <c r="B33" s="26"/>
      <c r="C33" s="25" t="s">
        <v>419</v>
      </c>
      <c r="D33" s="314" t="s">
        <v>420</v>
      </c>
      <c r="E33" s="315"/>
      <c r="F33" s="315"/>
      <c r="G33" s="316"/>
      <c r="H33" s="24">
        <v>40720</v>
      </c>
      <c r="I33" s="23"/>
      <c r="J33" s="22">
        <f>SUMIFS(Donnees!AM$3:AM$998984,Donnees!$C$3:$C$998984,$A33)</f>
        <v>-10408.490000000002</v>
      </c>
      <c r="K33" s="22">
        <f>SUMIFS(Donnees!AP$3:AP$998984,Donnees!$C$3:$C$998984,$A33)</f>
        <v>-8229.19</v>
      </c>
    </row>
    <row r="34" spans="1:11" ht="26.1" customHeight="1" x14ac:dyDescent="0.3">
      <c r="A34" s="26" t="s">
        <v>421</v>
      </c>
      <c r="B34" s="26"/>
      <c r="C34" s="25" t="s">
        <v>422</v>
      </c>
      <c r="D34" s="314" t="s">
        <v>423</v>
      </c>
      <c r="E34" s="315"/>
      <c r="F34" s="315"/>
      <c r="G34" s="316"/>
      <c r="H34" s="24">
        <v>40730</v>
      </c>
      <c r="I34" s="23"/>
      <c r="J34" s="22">
        <f>SUMIFS(Donnees!AM$3:AM$998984,Donnees!$C$3:$C$998984,$A34)</f>
        <v>-137579.31</v>
      </c>
      <c r="K34" s="22">
        <f>SUMIFS(Donnees!AP$3:AP$998984,Donnees!$C$3:$C$998984,$A34)</f>
        <v>0</v>
      </c>
    </row>
    <row r="35" spans="1:11" ht="26.1" customHeight="1" x14ac:dyDescent="0.3">
      <c r="A35" s="26" t="s">
        <v>424</v>
      </c>
      <c r="B35" s="26"/>
      <c r="C35" s="25" t="s">
        <v>425</v>
      </c>
      <c r="D35" s="314" t="s">
        <v>426</v>
      </c>
      <c r="E35" s="315"/>
      <c r="F35" s="315"/>
      <c r="G35" s="316"/>
      <c r="H35" s="24">
        <v>40740</v>
      </c>
      <c r="I35" s="23"/>
      <c r="J35" s="22">
        <f>SUMIFS(Donnees!AM$3:AM$998984,Donnees!$C$3:$C$998984,$A35)</f>
        <v>-37.450000000000003</v>
      </c>
      <c r="K35" s="22">
        <f>SUMIFS(Donnees!AP$3:AP$998984,Donnees!$C$3:$C$998984,$A35)</f>
        <v>0</v>
      </c>
    </row>
    <row r="36" spans="1:11" ht="26.1" customHeight="1" x14ac:dyDescent="0.3">
      <c r="A36" s="20" t="s">
        <v>427</v>
      </c>
      <c r="B36" s="26"/>
      <c r="C36" s="25" t="s">
        <v>79</v>
      </c>
      <c r="D36" s="314" t="s">
        <v>428</v>
      </c>
      <c r="E36" s="315"/>
      <c r="F36" s="315"/>
      <c r="G36" s="316"/>
      <c r="H36" s="24">
        <v>40750</v>
      </c>
      <c r="I36" s="23"/>
      <c r="J36" s="22">
        <f>SUMIFS(Donnees!AM$3:AM$998984,Donnees!$C$3:$C$998984,$A36)</f>
        <v>0</v>
      </c>
      <c r="K36" s="22">
        <f>SUMIFS(Donnees!AP$3:AP$998984,Donnees!$C$3:$C$998984,$A36)</f>
        <v>0</v>
      </c>
    </row>
    <row r="37" spans="1:11" ht="26.1" customHeight="1" x14ac:dyDescent="0.3">
      <c r="A37" s="203" t="s">
        <v>429</v>
      </c>
      <c r="B37" s="203"/>
      <c r="C37" s="285" t="s">
        <v>430</v>
      </c>
      <c r="D37" s="374" t="s">
        <v>431</v>
      </c>
      <c r="E37" s="375"/>
      <c r="F37" s="375"/>
      <c r="G37" s="376"/>
      <c r="H37" s="18">
        <v>40800</v>
      </c>
      <c r="I37" s="17"/>
      <c r="J37" s="16">
        <f>SUMIFS(Donnees!AM$3:AM$998984,Donnees!$C$3:$C$998984,$A37)</f>
        <v>-55480.42</v>
      </c>
      <c r="K37" s="16">
        <f>SUMIFS(Donnees!AP$3:AP$998984,Donnees!$C$3:$C$998984,$A37)</f>
        <v>-43909.09</v>
      </c>
    </row>
    <row r="38" spans="1:11" ht="26.1" customHeight="1" x14ac:dyDescent="0.3">
      <c r="A38" s="203" t="s">
        <v>432</v>
      </c>
      <c r="B38" s="203"/>
      <c r="C38" s="285">
        <v>746</v>
      </c>
      <c r="D38" s="374" t="s">
        <v>433</v>
      </c>
      <c r="E38" s="375"/>
      <c r="F38" s="375"/>
      <c r="G38" s="376"/>
      <c r="H38" s="18">
        <v>40900</v>
      </c>
      <c r="I38" s="17"/>
      <c r="J38" s="16">
        <f>SUMIFS(Donnees!AM$3:AM$998984,Donnees!$C$3:$C$998984,$A38)</f>
        <v>0</v>
      </c>
      <c r="K38" s="16">
        <f>SUMIFS(Donnees!AP$3:AP$998984,Donnees!$C$3:$C$998984,$A38)</f>
        <v>0</v>
      </c>
    </row>
    <row r="39" spans="1:11" ht="26.1" customHeight="1" x14ac:dyDescent="0.3">
      <c r="A39" s="203" t="s">
        <v>434</v>
      </c>
      <c r="B39" s="203"/>
      <c r="C39" s="285" t="s">
        <v>435</v>
      </c>
      <c r="D39" s="374" t="s">
        <v>436</v>
      </c>
      <c r="E39" s="375"/>
      <c r="F39" s="375"/>
      <c r="G39" s="376"/>
      <c r="H39" s="18">
        <v>41000</v>
      </c>
      <c r="I39" s="17"/>
      <c r="J39" s="16">
        <f>SUMIFS(Donnees!AM$3:AM$998984,Donnees!$C$3:$C$998984,$A39)</f>
        <v>0</v>
      </c>
      <c r="K39" s="16">
        <f>SUMIFS(Donnees!AP$3:AP$998984,Donnees!$C$3:$C$998984,$A39)</f>
        <v>0</v>
      </c>
    </row>
    <row r="40" spans="1:11" ht="26.1" customHeight="1" x14ac:dyDescent="0.3">
      <c r="A40" s="28" t="s">
        <v>75</v>
      </c>
      <c r="B40" s="278"/>
      <c r="C40" s="146"/>
      <c r="D40" s="374" t="s">
        <v>437</v>
      </c>
      <c r="E40" s="375"/>
      <c r="F40" s="375"/>
      <c r="G40" s="376"/>
      <c r="H40" s="18">
        <v>41100</v>
      </c>
      <c r="I40" s="17"/>
      <c r="J40" s="16">
        <f>SUM(J41:J43)</f>
        <v>0</v>
      </c>
      <c r="K40" s="16">
        <f>SUM(K41:K43)</f>
        <v>0</v>
      </c>
    </row>
    <row r="41" spans="1:11" ht="26.1" customHeight="1" x14ac:dyDescent="0.3">
      <c r="A41" s="26" t="s">
        <v>438</v>
      </c>
      <c r="B41" s="26"/>
      <c r="C41" s="25" t="s">
        <v>439</v>
      </c>
      <c r="D41" s="314" t="s">
        <v>440</v>
      </c>
      <c r="E41" s="315"/>
      <c r="F41" s="315"/>
      <c r="G41" s="316"/>
      <c r="H41" s="24">
        <v>41110</v>
      </c>
      <c r="I41" s="23"/>
      <c r="J41" s="22">
        <f>SUMIFS(Donnees!AM$3:AM$998984,Donnees!$C$3:$C$998984,$A41)</f>
        <v>0</v>
      </c>
      <c r="K41" s="22">
        <f>SUMIFS(Donnees!AP$3:AP$998984,Donnees!$C$3:$C$998984,$A41)</f>
        <v>0</v>
      </c>
    </row>
    <row r="42" spans="1:11" ht="26.1" customHeight="1" x14ac:dyDescent="0.3">
      <c r="A42" s="26" t="s">
        <v>441</v>
      </c>
      <c r="B42" s="26"/>
      <c r="C42" s="25" t="s">
        <v>442</v>
      </c>
      <c r="D42" s="314" t="s">
        <v>443</v>
      </c>
      <c r="E42" s="315"/>
      <c r="F42" s="315"/>
      <c r="G42" s="316"/>
      <c r="H42" s="24">
        <v>41120</v>
      </c>
      <c r="I42" s="23"/>
      <c r="J42" s="22">
        <f>SUMIFS(Donnees!AM$3:AM$998984,Donnees!$C$3:$C$998984,$A42)</f>
        <v>0</v>
      </c>
      <c r="K42" s="22">
        <f>SUMIFS(Donnees!AP$3:AP$998984,Donnees!$C$3:$C$998984,$A42)</f>
        <v>0</v>
      </c>
    </row>
    <row r="43" spans="1:11" ht="25.5" customHeight="1" x14ac:dyDescent="0.3">
      <c r="A43" s="20" t="s">
        <v>444</v>
      </c>
      <c r="B43" s="26"/>
      <c r="C43" s="25" t="s">
        <v>79</v>
      </c>
      <c r="D43" s="314" t="s">
        <v>511</v>
      </c>
      <c r="E43" s="315"/>
      <c r="F43" s="315"/>
      <c r="G43" s="316"/>
      <c r="H43" s="24">
        <v>41130</v>
      </c>
      <c r="I43" s="23"/>
      <c r="J43" s="22">
        <f>SUMIFS(Donnees!AM$3:AM$998984,Donnees!$C$3:$C$998984,$A43)</f>
        <v>0</v>
      </c>
      <c r="K43" s="22">
        <f>SUMIFS(Donnees!AP$3:AP$998984,Donnees!$C$3:$C$998984,$A43)</f>
        <v>0</v>
      </c>
    </row>
    <row r="44" spans="1:11" ht="26.1" customHeight="1" x14ac:dyDescent="0.3">
      <c r="A44" s="203" t="s">
        <v>445</v>
      </c>
      <c r="B44" s="203"/>
      <c r="C44" s="285">
        <v>774</v>
      </c>
      <c r="D44" s="374" t="s">
        <v>446</v>
      </c>
      <c r="E44" s="375"/>
      <c r="F44" s="375"/>
      <c r="G44" s="376"/>
      <c r="H44" s="18">
        <v>41200</v>
      </c>
      <c r="I44" s="17"/>
      <c r="J44" s="16">
        <f>SUMIFS(Donnees!AM$3:AM$998984,Donnees!$C$3:$C$998984,$A44)</f>
        <v>0</v>
      </c>
      <c r="K44" s="16">
        <f>SUMIFS(Donnees!AP$3:AP$998984,Donnees!$C$3:$C$998984,$A44)</f>
        <v>0</v>
      </c>
    </row>
    <row r="45" spans="1:11" ht="24.95" customHeight="1" x14ac:dyDescent="0.3">
      <c r="A45" s="203"/>
      <c r="B45" s="203"/>
      <c r="C45" s="25"/>
      <c r="D45" s="377"/>
      <c r="E45" s="378"/>
      <c r="F45" s="378"/>
      <c r="G45" s="378"/>
      <c r="H45" s="287"/>
      <c r="I45" s="288"/>
      <c r="J45" s="289"/>
      <c r="K45" s="290"/>
    </row>
    <row r="46" spans="1:11" ht="29.1" customHeight="1" x14ac:dyDescent="0.25">
      <c r="C46" s="291"/>
      <c r="D46" s="348" t="s">
        <v>202</v>
      </c>
      <c r="E46" s="349"/>
      <c r="F46" s="349"/>
      <c r="G46" s="349"/>
      <c r="H46" s="349"/>
      <c r="I46" s="349"/>
      <c r="J46" s="349"/>
      <c r="K46" s="350"/>
    </row>
    <row r="47" spans="1:11" ht="18.75" x14ac:dyDescent="0.3">
      <c r="D47" s="292"/>
      <c r="E47" s="292"/>
      <c r="F47" s="292"/>
      <c r="G47" s="292"/>
      <c r="H47" s="293"/>
      <c r="I47" s="292"/>
      <c r="J47" s="292"/>
      <c r="K47" s="292"/>
    </row>
    <row r="48" spans="1:11" ht="18.75" x14ac:dyDescent="0.3">
      <c r="D48" s="292"/>
      <c r="E48" s="292"/>
      <c r="F48" s="292"/>
      <c r="G48" s="292"/>
      <c r="H48" s="293"/>
      <c r="I48" s="292"/>
      <c r="J48" s="292"/>
      <c r="K48" s="292"/>
    </row>
    <row r="49" spans="4:11" ht="18.75" x14ac:dyDescent="0.3">
      <c r="D49" s="292"/>
      <c r="E49" s="292"/>
      <c r="F49" s="292"/>
      <c r="G49" s="292"/>
      <c r="H49" s="293"/>
      <c r="I49" s="292"/>
      <c r="J49" s="292"/>
      <c r="K49" s="292"/>
    </row>
    <row r="50" spans="4:11" ht="18.75" x14ac:dyDescent="0.3">
      <c r="D50" s="292"/>
      <c r="E50" s="292"/>
      <c r="F50" s="292"/>
      <c r="G50" s="292"/>
      <c r="H50" s="293"/>
      <c r="I50" s="292"/>
      <c r="J50" s="292"/>
      <c r="K50" s="292"/>
    </row>
    <row r="51" spans="4:11" ht="18.75" x14ac:dyDescent="0.3">
      <c r="D51" s="292"/>
      <c r="E51" s="292"/>
      <c r="F51" s="292"/>
      <c r="G51" s="292"/>
      <c r="H51" s="293"/>
      <c r="I51" s="292"/>
      <c r="J51" s="292"/>
      <c r="K51" s="292"/>
    </row>
    <row r="52" spans="4:11" ht="18.75" x14ac:dyDescent="0.3">
      <c r="D52" s="292"/>
      <c r="E52" s="292"/>
      <c r="F52" s="292"/>
      <c r="G52" s="292"/>
      <c r="H52" s="293"/>
      <c r="I52" s="292"/>
      <c r="J52" s="292"/>
      <c r="K52" s="292"/>
    </row>
    <row r="53" spans="4:11" ht="18.75" x14ac:dyDescent="0.3">
      <c r="D53" s="292"/>
      <c r="E53" s="292"/>
      <c r="F53" s="292"/>
      <c r="G53" s="292"/>
      <c r="H53" s="293"/>
      <c r="I53" s="292"/>
      <c r="J53" s="292"/>
      <c r="K53" s="292"/>
    </row>
    <row r="54" spans="4:11" ht="18.75" x14ac:dyDescent="0.3">
      <c r="D54" s="292"/>
      <c r="E54" s="292"/>
      <c r="F54" s="292"/>
      <c r="G54" s="292"/>
      <c r="H54" s="293"/>
      <c r="I54" s="292"/>
      <c r="J54" s="292"/>
      <c r="K54" s="292"/>
    </row>
    <row r="55" spans="4:11" x14ac:dyDescent="0.25">
      <c r="H55" s="293"/>
    </row>
    <row r="56" spans="4:11" x14ac:dyDescent="0.25">
      <c r="H56" s="293"/>
    </row>
    <row r="57" spans="4:11" x14ac:dyDescent="0.25">
      <c r="H57" s="293"/>
    </row>
    <row r="58" spans="4:11" x14ac:dyDescent="0.25">
      <c r="H58" s="293"/>
    </row>
    <row r="59" spans="4:11" x14ac:dyDescent="0.25">
      <c r="H59" s="293"/>
    </row>
    <row r="60" spans="4:11" x14ac:dyDescent="0.25">
      <c r="H60" s="293"/>
    </row>
    <row r="61" spans="4:11" x14ac:dyDescent="0.25">
      <c r="H61" s="293"/>
    </row>
    <row r="62" spans="4:11" x14ac:dyDescent="0.25">
      <c r="H62" s="293"/>
    </row>
    <row r="63" spans="4:11" x14ac:dyDescent="0.25">
      <c r="H63" s="293"/>
    </row>
    <row r="64" spans="4:11" x14ac:dyDescent="0.25">
      <c r="H64" s="293"/>
    </row>
    <row r="65" spans="8:8" x14ac:dyDescent="0.25">
      <c r="H65" s="293"/>
    </row>
    <row r="66" spans="8:8" x14ac:dyDescent="0.25">
      <c r="H66" s="293"/>
    </row>
    <row r="67" spans="8:8" x14ac:dyDescent="0.25">
      <c r="H67" s="293"/>
    </row>
    <row r="68" spans="8:8" x14ac:dyDescent="0.25">
      <c r="H68" s="293"/>
    </row>
    <row r="69" spans="8:8" x14ac:dyDescent="0.25">
      <c r="H69" s="293"/>
    </row>
    <row r="70" spans="8:8" x14ac:dyDescent="0.25">
      <c r="H70" s="293"/>
    </row>
    <row r="71" spans="8:8" x14ac:dyDescent="0.25">
      <c r="H71" s="293"/>
    </row>
    <row r="72" spans="8:8" x14ac:dyDescent="0.25">
      <c r="H72" s="293"/>
    </row>
    <row r="73" spans="8:8" x14ac:dyDescent="0.25">
      <c r="H73" s="293"/>
    </row>
    <row r="74" spans="8:8" x14ac:dyDescent="0.25">
      <c r="H74" s="293"/>
    </row>
    <row r="75" spans="8:8" x14ac:dyDescent="0.25">
      <c r="H75" s="293"/>
    </row>
    <row r="76" spans="8:8" x14ac:dyDescent="0.25">
      <c r="H76" s="293"/>
    </row>
    <row r="77" spans="8:8" x14ac:dyDescent="0.25">
      <c r="H77" s="293"/>
    </row>
    <row r="78" spans="8:8" x14ac:dyDescent="0.25">
      <c r="H78" s="293"/>
    </row>
    <row r="79" spans="8:8" x14ac:dyDescent="0.25">
      <c r="H79" s="293"/>
    </row>
    <row r="80" spans="8:8" x14ac:dyDescent="0.25">
      <c r="H80" s="293"/>
    </row>
    <row r="81" spans="8:8" x14ac:dyDescent="0.25">
      <c r="H81" s="293"/>
    </row>
  </sheetData>
  <mergeCells count="37">
    <mergeCell ref="D46:K46"/>
    <mergeCell ref="D40:G40"/>
    <mergeCell ref="D41:G41"/>
    <mergeCell ref="D42:G42"/>
    <mergeCell ref="D43:G43"/>
    <mergeCell ref="D44:G44"/>
    <mergeCell ref="D45:G45"/>
    <mergeCell ref="D39:G39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D37:G37"/>
    <mergeCell ref="D38:G38"/>
    <mergeCell ref="D27:G27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15:G15"/>
    <mergeCell ref="D2:J2"/>
    <mergeCell ref="D11:G11"/>
    <mergeCell ref="D12:G12"/>
    <mergeCell ref="D13:G13"/>
    <mergeCell ref="D14:G14"/>
  </mergeCells>
  <dataValidations count="1">
    <dataValidation type="decimal" allowBlank="1" showInputMessage="1" showErrorMessage="1" errorTitle="Mensaje  de error " error="Deben ser valores numéricos" sqref="J20:K23 J14:K18 J32:K39 J28:K30 J25:K26 J41:K45">
      <formula1>-9.99999999999999E+24</formula1>
      <formula2>9.99999999999999E+66</formula2>
    </dataValidation>
  </dataValidations>
  <printOptions horizontalCentered="1"/>
  <pageMargins left="0.47244094488188981" right="0.47" top="0.70866141732283472" bottom="0.9055118110236221" header="0.30000000000000004" footer="0.23622047244094491"/>
  <pageSetup paperSize="9" scale="60" orientation="portrait" horizontalDpi="4294967292" verticalDpi="429496729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K81"/>
  <sheetViews>
    <sheetView topLeftCell="D1" workbookViewId="0">
      <selection activeCell="D1" sqref="D1"/>
    </sheetView>
  </sheetViews>
  <sheetFormatPr baseColWidth="10" defaultColWidth="13.140625" defaultRowHeight="15.75" x14ac:dyDescent="0.25"/>
  <cols>
    <col min="1" max="1" width="11.5703125" style="267" hidden="1" customWidth="1" collapsed="1"/>
    <col min="2" max="2" width="3.42578125" style="296" hidden="1" customWidth="1" collapsed="1"/>
    <col min="3" max="3" width="41.28515625" style="268" hidden="1" customWidth="1" collapsed="1"/>
    <col min="4" max="4" width="11.5703125" style="269" customWidth="1" collapsed="1"/>
    <col min="5" max="5" width="24.140625" style="269" customWidth="1" collapsed="1"/>
    <col min="6" max="6" width="32.7109375" style="269" customWidth="1" collapsed="1"/>
    <col min="7" max="7" width="25.5703125" style="269" customWidth="1" collapsed="1"/>
    <col min="8" max="8" width="9.28515625" style="270" customWidth="1" collapsed="1"/>
    <col min="9" max="9" width="14.28515625" style="269" customWidth="1" collapsed="1"/>
    <col min="10" max="11" width="23.5703125" style="269" customWidth="1" collapsed="1"/>
    <col min="12" max="16384" width="13.140625" style="269" collapsed="1"/>
  </cols>
  <sheetData>
    <row r="1" spans="1:11" s="4" customFormat="1" ht="8.1" customHeight="1" x14ac:dyDescent="0.2">
      <c r="A1" s="6"/>
      <c r="B1" s="294"/>
      <c r="C1" s="266"/>
      <c r="H1" s="6"/>
      <c r="I1" s="5"/>
      <c r="J1" s="5"/>
      <c r="K1" s="5"/>
    </row>
    <row r="2" spans="1:11" s="65" customFormat="1" ht="36" customHeight="1" x14ac:dyDescent="0.25">
      <c r="A2" s="214"/>
      <c r="B2" s="295"/>
      <c r="C2" s="67"/>
      <c r="D2" s="335" t="s">
        <v>368</v>
      </c>
      <c r="E2" s="335"/>
      <c r="F2" s="335"/>
      <c r="G2" s="335"/>
      <c r="H2" s="335"/>
      <c r="I2" s="335"/>
      <c r="J2" s="335"/>
      <c r="K2" s="66" t="s">
        <v>447</v>
      </c>
    </row>
    <row r="3" spans="1:11" ht="15.75" customHeight="1" x14ac:dyDescent="0.25"/>
    <row r="4" spans="1:11" s="273" customFormat="1" ht="18.75" customHeight="1" x14ac:dyDescent="0.25">
      <c r="A4" s="271"/>
      <c r="B4" s="297"/>
      <c r="C4" s="272"/>
      <c r="D4" s="64" t="s">
        <v>137</v>
      </c>
      <c r="E4" s="63" t="str">
        <f>Donnees!$K$1</f>
        <v>B84427388</v>
      </c>
      <c r="F4" s="62"/>
      <c r="G4" s="61"/>
      <c r="H4" s="58"/>
      <c r="I4" s="61"/>
      <c r="J4" s="61"/>
      <c r="K4" s="60"/>
    </row>
    <row r="5" spans="1:11" s="273" customFormat="1" ht="18.75" customHeight="1" x14ac:dyDescent="0.25">
      <c r="A5" s="271"/>
      <c r="B5" s="297"/>
      <c r="C5" s="272"/>
      <c r="D5" s="59"/>
      <c r="E5" s="58"/>
      <c r="F5" s="57"/>
      <c r="G5" s="56"/>
      <c r="H5" s="55"/>
      <c r="I5" s="54"/>
      <c r="J5" s="54"/>
      <c r="K5" s="53"/>
    </row>
    <row r="6" spans="1:11" ht="18.75" x14ac:dyDescent="0.3">
      <c r="D6" s="52" t="s">
        <v>136</v>
      </c>
      <c r="E6" s="44"/>
      <c r="F6" s="43"/>
      <c r="G6" s="50"/>
      <c r="H6" s="45"/>
      <c r="I6" s="44"/>
      <c r="J6" s="44"/>
      <c r="K6" s="43"/>
    </row>
    <row r="7" spans="1:11" ht="18.75" x14ac:dyDescent="0.3">
      <c r="D7" s="52"/>
      <c r="E7" s="44"/>
      <c r="F7" s="43"/>
      <c r="G7" s="50"/>
      <c r="H7" s="45"/>
      <c r="I7" s="44"/>
      <c r="J7" s="44"/>
      <c r="K7" s="43"/>
    </row>
    <row r="8" spans="1:11" ht="18.75" x14ac:dyDescent="0.3">
      <c r="D8" s="51" t="str">
        <f>Donnees!$C$1</f>
        <v>Qualiac</v>
      </c>
      <c r="E8" s="48"/>
      <c r="F8" s="47"/>
      <c r="G8" s="50"/>
      <c r="H8" s="45"/>
      <c r="I8" s="44"/>
      <c r="J8" s="44"/>
      <c r="K8" s="43"/>
    </row>
    <row r="9" spans="1:11" ht="27" customHeight="1" x14ac:dyDescent="0.3">
      <c r="D9" s="49"/>
      <c r="E9" s="48"/>
      <c r="F9" s="47"/>
      <c r="G9" s="46"/>
      <c r="H9" s="46"/>
      <c r="I9" s="44"/>
      <c r="J9" s="44"/>
      <c r="K9" s="43"/>
    </row>
    <row r="10" spans="1:11" ht="29.1" customHeight="1" x14ac:dyDescent="0.3">
      <c r="D10" s="40"/>
      <c r="E10" s="37"/>
      <c r="F10" s="36"/>
      <c r="G10" s="39" t="s">
        <v>135</v>
      </c>
      <c r="H10" s="274"/>
      <c r="I10" s="37"/>
      <c r="J10" s="37"/>
      <c r="K10" s="36"/>
    </row>
    <row r="11" spans="1:11" s="30" customFormat="1" ht="32.1" customHeight="1" x14ac:dyDescent="0.25">
      <c r="A11" s="275"/>
      <c r="B11" s="298"/>
      <c r="C11" s="34"/>
      <c r="D11" s="336" t="s">
        <v>370</v>
      </c>
      <c r="E11" s="337"/>
      <c r="F11" s="337"/>
      <c r="G11" s="338"/>
      <c r="H11" s="33"/>
      <c r="I11" s="32" t="s">
        <v>132</v>
      </c>
      <c r="J11" s="31" t="str">
        <f>CONCATENATE("EJERCICIO ",RIGHT(Donnees!$C$2,4)," (1)")</f>
        <v>EJERCICIO 2016 (1)</v>
      </c>
      <c r="K11" s="31" t="str">
        <f>CONCATENATE("EJERCICIO ",RIGHT(Donnees!$F$2,4)," (2)")</f>
        <v>EJERCICIO 2015 (2)</v>
      </c>
    </row>
    <row r="12" spans="1:11" ht="27.95" customHeight="1" x14ac:dyDescent="0.3">
      <c r="A12" s="203" t="s">
        <v>448</v>
      </c>
      <c r="B12" s="299"/>
      <c r="C12" s="285" t="s">
        <v>449</v>
      </c>
      <c r="D12" s="339" t="s">
        <v>450</v>
      </c>
      <c r="E12" s="340"/>
      <c r="F12" s="340"/>
      <c r="G12" s="341"/>
      <c r="H12" s="18">
        <v>41300</v>
      </c>
      <c r="I12" s="17"/>
      <c r="J12" s="16">
        <f>SUMIFS(Donnees!AM$3:AM$998984,Donnees!$C$3:$C$998984,$A12)</f>
        <v>-955.34</v>
      </c>
      <c r="K12" s="16">
        <f>SUMIFS(Donnees!AP$3:AP$998984,Donnees!$C$3:$C$998984,$A12)</f>
        <v>0</v>
      </c>
    </row>
    <row r="13" spans="1:11" ht="27.95" customHeight="1" x14ac:dyDescent="0.3">
      <c r="A13" s="28" t="s">
        <v>75</v>
      </c>
      <c r="B13" s="278"/>
      <c r="C13" s="146"/>
      <c r="D13" s="353" t="s">
        <v>451</v>
      </c>
      <c r="E13" s="354"/>
      <c r="F13" s="354"/>
      <c r="G13" s="355"/>
      <c r="H13" s="29">
        <v>49100</v>
      </c>
      <c r="I13" s="144"/>
      <c r="J13" s="16">
        <f>P1.1!J13+P1.1!J17+P1.1!J18+P1.1!J19+P1.1!J24+P1.1!J27+P1.1!J31+P1.1!J37+P1.1!J38+P1.1!J39+P1.1!J40+P1.1!J44+J12</f>
        <v>938925.6099999994</v>
      </c>
      <c r="K13" s="16">
        <f>P1.1!K13+P1.1!K17+P1.1!K18+P1.1!K19+P1.1!K24+P1.1!K27+P1.1!K31+P1.1!K37+P1.1!K38+P1.1!K39+P1.1!K40+P1.1!K44+K12</f>
        <v>418349.73000000056</v>
      </c>
    </row>
    <row r="14" spans="1:11" ht="27.95" customHeight="1" x14ac:dyDescent="0.3">
      <c r="A14" s="28" t="s">
        <v>75</v>
      </c>
      <c r="B14" s="278"/>
      <c r="C14" s="146"/>
      <c r="D14" s="353" t="s">
        <v>452</v>
      </c>
      <c r="E14" s="354"/>
      <c r="F14" s="354"/>
      <c r="G14" s="355"/>
      <c r="H14" s="18">
        <v>41400</v>
      </c>
      <c r="I14" s="17"/>
      <c r="J14" s="16">
        <f>J15+J18+J21</f>
        <v>42.96</v>
      </c>
      <c r="K14" s="16">
        <f>K15+K18+K21</f>
        <v>24.96</v>
      </c>
    </row>
    <row r="15" spans="1:11" ht="27.95" customHeight="1" x14ac:dyDescent="0.3">
      <c r="A15" s="300" t="s">
        <v>75</v>
      </c>
      <c r="B15" s="301"/>
      <c r="C15" s="302"/>
      <c r="D15" s="314" t="s">
        <v>453</v>
      </c>
      <c r="E15" s="315"/>
      <c r="F15" s="315"/>
      <c r="G15" s="316"/>
      <c r="H15" s="24">
        <v>41410</v>
      </c>
      <c r="I15" s="23"/>
      <c r="J15" s="22">
        <f>SUM(J16:J17)</f>
        <v>0</v>
      </c>
      <c r="K15" s="22">
        <f>SUM(K16:K17)</f>
        <v>0</v>
      </c>
    </row>
    <row r="16" spans="1:11" s="308" customFormat="1" ht="27.95" customHeight="1" x14ac:dyDescent="0.3">
      <c r="A16" s="303" t="s">
        <v>454</v>
      </c>
      <c r="B16" s="304"/>
      <c r="C16" s="148" t="s">
        <v>455</v>
      </c>
      <c r="D16" s="364" t="s">
        <v>456</v>
      </c>
      <c r="E16" s="365"/>
      <c r="F16" s="365"/>
      <c r="G16" s="366"/>
      <c r="H16" s="305">
        <v>41411</v>
      </c>
      <c r="I16" s="306"/>
      <c r="J16" s="307">
        <f>SUMIFS(Donnees!AM$3:AM$998984,Donnees!$C$3:$C$998984,$A16)</f>
        <v>0</v>
      </c>
      <c r="K16" s="307">
        <f>SUMIFS(Donnees!AP$3:AP$998984,Donnees!$C$3:$C$998984,$A16)</f>
        <v>0</v>
      </c>
    </row>
    <row r="17" spans="1:11" s="308" customFormat="1" ht="27.95" customHeight="1" x14ac:dyDescent="0.3">
      <c r="A17" s="303" t="s">
        <v>457</v>
      </c>
      <c r="B17" s="304"/>
      <c r="C17" s="148">
        <v>7602.7602999999999</v>
      </c>
      <c r="D17" s="364" t="s">
        <v>458</v>
      </c>
      <c r="E17" s="365"/>
      <c r="F17" s="365"/>
      <c r="G17" s="366"/>
      <c r="H17" s="305">
        <v>41412</v>
      </c>
      <c r="I17" s="306"/>
      <c r="J17" s="307">
        <f>SUMIFS(Donnees!AM$3:AM$998984,Donnees!$C$3:$C$998984,$A17)</f>
        <v>0</v>
      </c>
      <c r="K17" s="307">
        <f>SUMIFS(Donnees!AP$3:AP$998984,Donnees!$C$3:$C$998984,$A17)</f>
        <v>0</v>
      </c>
    </row>
    <row r="18" spans="1:11" ht="27.95" customHeight="1" x14ac:dyDescent="0.3">
      <c r="A18" s="300" t="s">
        <v>75</v>
      </c>
      <c r="B18" s="301"/>
      <c r="C18" s="302"/>
      <c r="D18" s="314" t="s">
        <v>459</v>
      </c>
      <c r="E18" s="315"/>
      <c r="F18" s="315"/>
      <c r="G18" s="316"/>
      <c r="H18" s="24">
        <v>41420</v>
      </c>
      <c r="I18" s="23"/>
      <c r="J18" s="22">
        <f>SUM(J19:J20)</f>
        <v>42.96</v>
      </c>
      <c r="K18" s="22">
        <f>SUM(K19:K20)</f>
        <v>24.96</v>
      </c>
    </row>
    <row r="19" spans="1:11" s="308" customFormat="1" ht="27.95" customHeight="1" x14ac:dyDescent="0.3">
      <c r="A19" s="303" t="s">
        <v>460</v>
      </c>
      <c r="B19" s="304"/>
      <c r="C19" s="148" t="s">
        <v>461</v>
      </c>
      <c r="D19" s="364" t="s">
        <v>462</v>
      </c>
      <c r="E19" s="365"/>
      <c r="F19" s="365"/>
      <c r="G19" s="366"/>
      <c r="H19" s="305">
        <v>41421</v>
      </c>
      <c r="I19" s="306"/>
      <c r="J19" s="307">
        <f>SUMIFS(Donnees!AM$3:AM$998984,Donnees!$C$3:$C$998984,$A19)</f>
        <v>0</v>
      </c>
      <c r="K19" s="307">
        <f>SUMIFS(Donnees!AP$3:AP$998984,Donnees!$C$3:$C$998984,$A19)</f>
        <v>0</v>
      </c>
    </row>
    <row r="20" spans="1:11" s="308" customFormat="1" ht="27.95" customHeight="1" x14ac:dyDescent="0.3">
      <c r="A20" s="303" t="s">
        <v>463</v>
      </c>
      <c r="B20" s="304"/>
      <c r="C20" s="148" t="s">
        <v>464</v>
      </c>
      <c r="D20" s="364" t="s">
        <v>465</v>
      </c>
      <c r="E20" s="365"/>
      <c r="F20" s="365"/>
      <c r="G20" s="366"/>
      <c r="H20" s="305">
        <v>41422</v>
      </c>
      <c r="I20" s="306"/>
      <c r="J20" s="307">
        <f>SUMIFS(Donnees!AM$3:AM$998984,Donnees!$C$3:$C$998984,$A20)</f>
        <v>42.96</v>
      </c>
      <c r="K20" s="307">
        <f>SUMIFS(Donnees!AP$3:AP$998984,Donnees!$C$3:$C$998984,$A20)</f>
        <v>24.96</v>
      </c>
    </row>
    <row r="21" spans="1:11" s="308" customFormat="1" ht="27.95" customHeight="1" x14ac:dyDescent="0.3">
      <c r="A21" s="303" t="s">
        <v>466</v>
      </c>
      <c r="B21" s="304"/>
      <c r="C21" s="148" t="s">
        <v>467</v>
      </c>
      <c r="D21" s="314" t="s">
        <v>468</v>
      </c>
      <c r="E21" s="315"/>
      <c r="F21" s="315"/>
      <c r="G21" s="316"/>
      <c r="H21" s="305">
        <v>41430</v>
      </c>
      <c r="I21" s="306"/>
      <c r="J21" s="307">
        <f>SUMIFS(Donnees!AM$3:AM$998984,Donnees!$C$3:$C$998984,$A21)</f>
        <v>0</v>
      </c>
      <c r="K21" s="307">
        <f>SUMIFS(Donnees!AP$3:AP$998984,Donnees!$C$3:$C$998984,$A21)</f>
        <v>0</v>
      </c>
    </row>
    <row r="22" spans="1:11" ht="27.95" customHeight="1" x14ac:dyDescent="0.3">
      <c r="A22" s="300" t="s">
        <v>75</v>
      </c>
      <c r="B22" s="301"/>
      <c r="C22" s="302"/>
      <c r="D22" s="353" t="s">
        <v>469</v>
      </c>
      <c r="E22" s="354"/>
      <c r="F22" s="354"/>
      <c r="G22" s="355"/>
      <c r="H22" s="18">
        <v>41500</v>
      </c>
      <c r="I22" s="17"/>
      <c r="J22" s="16">
        <f>SUM(J23:J25)</f>
        <v>-9343.81</v>
      </c>
      <c r="K22" s="16">
        <f>SUM(K23:K25)</f>
        <v>-1214.33</v>
      </c>
    </row>
    <row r="23" spans="1:11" ht="27.95" customHeight="1" x14ac:dyDescent="0.3">
      <c r="A23" s="26" t="s">
        <v>470</v>
      </c>
      <c r="B23" s="309"/>
      <c r="C23" s="25" t="s">
        <v>471</v>
      </c>
      <c r="D23" s="314" t="s">
        <v>472</v>
      </c>
      <c r="E23" s="315"/>
      <c r="F23" s="315"/>
      <c r="G23" s="316"/>
      <c r="H23" s="24">
        <v>41510</v>
      </c>
      <c r="I23" s="23"/>
      <c r="J23" s="22">
        <f>SUMIFS(Donnees!AM$3:AM$998984,Donnees!$C$3:$C$998984,$A23)</f>
        <v>-8953.14</v>
      </c>
      <c r="K23" s="22">
        <f>SUMIFS(Donnees!AP$3:AP$998984,Donnees!$C$3:$C$998984,$A23)</f>
        <v>-1214.33</v>
      </c>
    </row>
    <row r="24" spans="1:11" ht="27.95" customHeight="1" x14ac:dyDescent="0.3">
      <c r="A24" s="26" t="s">
        <v>473</v>
      </c>
      <c r="B24" s="309"/>
      <c r="C24" s="25" t="s">
        <v>474</v>
      </c>
      <c r="D24" s="314" t="s">
        <v>475</v>
      </c>
      <c r="E24" s="315"/>
      <c r="F24" s="315"/>
      <c r="G24" s="316"/>
      <c r="H24" s="24">
        <v>41520</v>
      </c>
      <c r="I24" s="23"/>
      <c r="J24" s="22">
        <f>SUMIFS(Donnees!AM$3:AM$998984,Donnees!$C$3:$C$998984,$A24)</f>
        <v>-390.67</v>
      </c>
      <c r="K24" s="22">
        <f>SUMIFS(Donnees!AP$3:AP$998984,Donnees!$C$3:$C$998984,$A24)</f>
        <v>0</v>
      </c>
    </row>
    <row r="25" spans="1:11" ht="27.95" customHeight="1" x14ac:dyDescent="0.3">
      <c r="A25" s="26" t="s">
        <v>476</v>
      </c>
      <c r="B25" s="309"/>
      <c r="C25" s="25" t="s">
        <v>477</v>
      </c>
      <c r="D25" s="314" t="s">
        <v>478</v>
      </c>
      <c r="E25" s="315"/>
      <c r="F25" s="315"/>
      <c r="G25" s="316"/>
      <c r="H25" s="24">
        <v>41530</v>
      </c>
      <c r="I25" s="23"/>
      <c r="J25" s="22">
        <f>SUMIFS(Donnees!AM$3:AM$998984,Donnees!$C$3:$C$998984,$A25)</f>
        <v>0</v>
      </c>
      <c r="K25" s="22">
        <f>SUMIFS(Donnees!AP$3:AP$998984,Donnees!$C$3:$C$998984,$A25)</f>
        <v>0</v>
      </c>
    </row>
    <row r="26" spans="1:11" ht="27.95" customHeight="1" x14ac:dyDescent="0.3">
      <c r="A26" s="300" t="s">
        <v>75</v>
      </c>
      <c r="B26" s="301"/>
      <c r="C26" s="302"/>
      <c r="D26" s="353" t="s">
        <v>479</v>
      </c>
      <c r="E26" s="354"/>
      <c r="F26" s="354"/>
      <c r="G26" s="355"/>
      <c r="H26" s="18">
        <v>41600</v>
      </c>
      <c r="I26" s="17"/>
      <c r="J26" s="16">
        <f>SUM(J27:J28)</f>
        <v>0</v>
      </c>
      <c r="K26" s="16">
        <f>SUM(K27:K28)</f>
        <v>0</v>
      </c>
    </row>
    <row r="27" spans="1:11" ht="27.95" customHeight="1" x14ac:dyDescent="0.3">
      <c r="A27" s="26" t="s">
        <v>480</v>
      </c>
      <c r="B27" s="309"/>
      <c r="C27" s="25" t="s">
        <v>481</v>
      </c>
      <c r="D27" s="314" t="s">
        <v>482</v>
      </c>
      <c r="E27" s="315"/>
      <c r="F27" s="315"/>
      <c r="G27" s="316"/>
      <c r="H27" s="24">
        <v>41610</v>
      </c>
      <c r="I27" s="23"/>
      <c r="J27" s="22">
        <f>SUMIFS(Donnees!AM$3:AM$998984,Donnees!$C$3:$C$998984,$A27)</f>
        <v>0</v>
      </c>
      <c r="K27" s="22">
        <f>SUMIFS(Donnees!AP$3:AP$998984,Donnees!$C$3:$C$998984,$A27)</f>
        <v>0</v>
      </c>
    </row>
    <row r="28" spans="1:11" ht="38.25" customHeight="1" x14ac:dyDescent="0.3">
      <c r="A28" s="26" t="s">
        <v>483</v>
      </c>
      <c r="B28" s="309"/>
      <c r="C28" s="25" t="s">
        <v>484</v>
      </c>
      <c r="D28" s="314" t="s">
        <v>485</v>
      </c>
      <c r="E28" s="315"/>
      <c r="F28" s="315"/>
      <c r="G28" s="316"/>
      <c r="H28" s="24">
        <v>41620</v>
      </c>
      <c r="I28" s="23"/>
      <c r="J28" s="22">
        <f>SUMIFS(Donnees!AM$3:AM$998984,Donnees!$C$3:$C$998984,$A28)</f>
        <v>0</v>
      </c>
      <c r="K28" s="22">
        <f>SUMIFS(Donnees!AP$3:AP$998984,Donnees!$C$3:$C$998984,$A28)</f>
        <v>0</v>
      </c>
    </row>
    <row r="29" spans="1:11" ht="27.95" customHeight="1" x14ac:dyDescent="0.3">
      <c r="A29" s="203" t="s">
        <v>486</v>
      </c>
      <c r="B29" s="299"/>
      <c r="C29" s="285" t="s">
        <v>487</v>
      </c>
      <c r="D29" s="353" t="s">
        <v>488</v>
      </c>
      <c r="E29" s="354"/>
      <c r="F29" s="354"/>
      <c r="G29" s="355"/>
      <c r="H29" s="18">
        <v>41700</v>
      </c>
      <c r="I29" s="17"/>
      <c r="J29" s="16">
        <f>SUMIFS(Donnees!AM$3:AM$998984,Donnees!$C$3:$C$998984,$A29)</f>
        <v>0</v>
      </c>
      <c r="K29" s="16">
        <f>SUMIFS(Donnees!AP$3:AP$998984,Donnees!$C$3:$C$998984,$A29)</f>
        <v>-177.62</v>
      </c>
    </row>
    <row r="30" spans="1:11" ht="27.95" customHeight="1" x14ac:dyDescent="0.3">
      <c r="A30" s="300" t="s">
        <v>75</v>
      </c>
      <c r="B30" s="301"/>
      <c r="C30" s="302"/>
      <c r="D30" s="353" t="s">
        <v>489</v>
      </c>
      <c r="E30" s="354"/>
      <c r="F30" s="354"/>
      <c r="G30" s="355"/>
      <c r="H30" s="18">
        <v>41800</v>
      </c>
      <c r="I30" s="17"/>
      <c r="J30" s="16">
        <f>SUM(J31:J32)</f>
        <v>0</v>
      </c>
      <c r="K30" s="16">
        <f>SUM(K31:K32)</f>
        <v>0</v>
      </c>
    </row>
    <row r="31" spans="1:11" ht="27.95" customHeight="1" x14ac:dyDescent="0.3">
      <c r="A31" s="26" t="s">
        <v>490</v>
      </c>
      <c r="B31" s="309"/>
      <c r="C31" s="25" t="s">
        <v>491</v>
      </c>
      <c r="D31" s="314" t="s">
        <v>492</v>
      </c>
      <c r="E31" s="315"/>
      <c r="F31" s="315"/>
      <c r="G31" s="316"/>
      <c r="H31" s="24">
        <v>41810</v>
      </c>
      <c r="I31" s="23"/>
      <c r="J31" s="22">
        <f>SUMIFS(Donnees!AM$3:AM$998984,Donnees!$C$3:$C$998984,$A31)</f>
        <v>0</v>
      </c>
      <c r="K31" s="22">
        <f>SUMIFS(Donnees!AP$3:AP$998984,Donnees!$C$3:$C$998984,$A31)</f>
        <v>0</v>
      </c>
    </row>
    <row r="32" spans="1:11" ht="27.95" customHeight="1" x14ac:dyDescent="0.3">
      <c r="A32" s="26" t="s">
        <v>493</v>
      </c>
      <c r="B32" s="309"/>
      <c r="C32" s="310" t="s">
        <v>494</v>
      </c>
      <c r="D32" s="314" t="s">
        <v>443</v>
      </c>
      <c r="E32" s="315"/>
      <c r="F32" s="315"/>
      <c r="G32" s="316"/>
      <c r="H32" s="24">
        <v>41820</v>
      </c>
      <c r="I32" s="23"/>
      <c r="J32" s="22">
        <f>SUMIFS(Donnees!AM$3:AM$998984,Donnees!$C$3:$C$998984,$A32)</f>
        <v>0</v>
      </c>
      <c r="K32" s="22">
        <f>SUMIFS(Donnees!AP$3:AP$998984,Donnees!$C$3:$C$998984,$A32)</f>
        <v>0</v>
      </c>
    </row>
    <row r="33" spans="1:11" ht="27.95" customHeight="1" x14ac:dyDescent="0.3">
      <c r="A33" s="300" t="s">
        <v>75</v>
      </c>
      <c r="B33" s="301"/>
      <c r="C33" s="302"/>
      <c r="D33" s="353" t="s">
        <v>495</v>
      </c>
      <c r="E33" s="354"/>
      <c r="F33" s="354"/>
      <c r="G33" s="355"/>
      <c r="H33" s="18">
        <v>42100</v>
      </c>
      <c r="I33" s="17"/>
      <c r="J33" s="16">
        <f>SUM(J34:J36)</f>
        <v>0</v>
      </c>
      <c r="K33" s="16">
        <f>SUM(K34:K36)</f>
        <v>0</v>
      </c>
    </row>
    <row r="34" spans="1:11" ht="27.95" customHeight="1" x14ac:dyDescent="0.3">
      <c r="A34" s="20" t="s">
        <v>496</v>
      </c>
      <c r="B34" s="26"/>
      <c r="C34" s="25" t="s">
        <v>79</v>
      </c>
      <c r="D34" s="314" t="s">
        <v>497</v>
      </c>
      <c r="E34" s="315"/>
      <c r="F34" s="315"/>
      <c r="G34" s="316"/>
      <c r="H34" s="24">
        <v>42110</v>
      </c>
      <c r="I34" s="23"/>
      <c r="J34" s="22">
        <f>SUMIFS(Donnees!AM$3:AM$998984,Donnees!$C$3:$C$998984,$A34)</f>
        <v>0</v>
      </c>
      <c r="K34" s="22">
        <f>SUMIFS(Donnees!AP$3:AP$998984,Donnees!$C$3:$C$998984,$A34)</f>
        <v>0</v>
      </c>
    </row>
    <row r="35" spans="1:11" ht="27.95" customHeight="1" x14ac:dyDescent="0.3">
      <c r="A35" s="20" t="s">
        <v>498</v>
      </c>
      <c r="B35" s="26"/>
      <c r="C35" s="25" t="s">
        <v>79</v>
      </c>
      <c r="D35" s="314" t="s">
        <v>499</v>
      </c>
      <c r="E35" s="315"/>
      <c r="F35" s="315"/>
      <c r="G35" s="316"/>
      <c r="H35" s="24">
        <v>42120</v>
      </c>
      <c r="I35" s="23"/>
      <c r="J35" s="22">
        <f>SUMIFS(Donnees!AM$3:AM$998984,Donnees!$C$3:$C$998984,$A35)</f>
        <v>0</v>
      </c>
      <c r="K35" s="22">
        <f>SUMIFS(Donnees!AP$3:AP$998984,Donnees!$C$3:$C$998984,$A35)</f>
        <v>0</v>
      </c>
    </row>
    <row r="36" spans="1:11" ht="27.95" customHeight="1" x14ac:dyDescent="0.3">
      <c r="A36" s="20" t="s">
        <v>500</v>
      </c>
      <c r="B36" s="26"/>
      <c r="C36" s="25" t="s">
        <v>79</v>
      </c>
      <c r="D36" s="314" t="s">
        <v>512</v>
      </c>
      <c r="E36" s="315"/>
      <c r="F36" s="315"/>
      <c r="G36" s="316"/>
      <c r="H36" s="24">
        <v>42130</v>
      </c>
      <c r="I36" s="23"/>
      <c r="J36" s="22">
        <f>SUMIFS(Donnees!AM$3:AM$998984,Donnees!$C$3:$C$998984,$A36)</f>
        <v>0</v>
      </c>
      <c r="K36" s="22">
        <f>SUMIFS(Donnees!AP$3:AP$998984,Donnees!$C$3:$C$998984,$A36)</f>
        <v>0</v>
      </c>
    </row>
    <row r="37" spans="1:11" ht="27.95" customHeight="1" x14ac:dyDescent="0.3">
      <c r="A37" s="300" t="s">
        <v>75</v>
      </c>
      <c r="B37" s="301"/>
      <c r="C37" s="302"/>
      <c r="D37" s="353" t="s">
        <v>501</v>
      </c>
      <c r="E37" s="354"/>
      <c r="F37" s="354"/>
      <c r="G37" s="355"/>
      <c r="H37" s="311">
        <v>49200</v>
      </c>
      <c r="I37" s="204"/>
      <c r="J37" s="312">
        <f>J14+J22+J26+J29+J30+J33</f>
        <v>-9300.85</v>
      </c>
      <c r="K37" s="312">
        <f>K14+K22+K26+K29+K30+K33</f>
        <v>-1366.9899999999998</v>
      </c>
    </row>
    <row r="38" spans="1:11" ht="27.95" customHeight="1" x14ac:dyDescent="0.3">
      <c r="A38" s="300" t="s">
        <v>75</v>
      </c>
      <c r="B38" s="301"/>
      <c r="C38" s="302"/>
      <c r="D38" s="353" t="s">
        <v>502</v>
      </c>
      <c r="E38" s="354"/>
      <c r="F38" s="354"/>
      <c r="G38" s="355"/>
      <c r="H38" s="18">
        <v>49300</v>
      </c>
      <c r="I38" s="17"/>
      <c r="J38" s="16">
        <f>J13+J37</f>
        <v>929624.75999999943</v>
      </c>
      <c r="K38" s="16">
        <f>K13+K37</f>
        <v>416982.74000000057</v>
      </c>
    </row>
    <row r="39" spans="1:11" ht="27.95" customHeight="1" x14ac:dyDescent="0.3">
      <c r="A39" s="26" t="s">
        <v>503</v>
      </c>
      <c r="B39" s="309"/>
      <c r="C39" s="285" t="s">
        <v>504</v>
      </c>
      <c r="D39" s="353" t="s">
        <v>505</v>
      </c>
      <c r="E39" s="354"/>
      <c r="F39" s="354"/>
      <c r="G39" s="355"/>
      <c r="H39" s="18">
        <v>41900</v>
      </c>
      <c r="I39" s="17"/>
      <c r="J39" s="16">
        <f>SUMIFS(Donnees!AM$3:AM$998984,Donnees!$C$3:$C$998984,$A39)</f>
        <v>-229403.5</v>
      </c>
      <c r="K39" s="16">
        <f>SUMIFS(Donnees!AP$3:AP$998984,Donnees!$C$3:$C$998984,$A39)</f>
        <v>-117082.58</v>
      </c>
    </row>
    <row r="40" spans="1:11" ht="38.1" customHeight="1" x14ac:dyDescent="0.3">
      <c r="A40" s="300" t="s">
        <v>75</v>
      </c>
      <c r="B40" s="301"/>
      <c r="C40" s="302"/>
      <c r="D40" s="353" t="s">
        <v>506</v>
      </c>
      <c r="E40" s="354"/>
      <c r="F40" s="354"/>
      <c r="G40" s="355"/>
      <c r="H40" s="18">
        <v>49400</v>
      </c>
      <c r="I40" s="17"/>
      <c r="J40" s="16">
        <f>J38+J39</f>
        <v>700221.25999999943</v>
      </c>
      <c r="K40" s="16">
        <f>K38+K39</f>
        <v>299900.16000000056</v>
      </c>
    </row>
    <row r="41" spans="1:11" ht="27.95" customHeight="1" x14ac:dyDescent="0.3">
      <c r="A41" s="203"/>
      <c r="B41" s="299"/>
      <c r="C41" s="285"/>
      <c r="D41" s="353" t="s">
        <v>507</v>
      </c>
      <c r="E41" s="354"/>
      <c r="F41" s="354"/>
      <c r="G41" s="354"/>
      <c r="H41" s="287"/>
      <c r="I41" s="288"/>
      <c r="J41" s="289"/>
      <c r="K41" s="290"/>
    </row>
    <row r="42" spans="1:11" ht="38.1" customHeight="1" x14ac:dyDescent="0.3">
      <c r="A42" s="20" t="s">
        <v>508</v>
      </c>
      <c r="B42" s="26"/>
      <c r="C42" s="285" t="s">
        <v>79</v>
      </c>
      <c r="D42" s="353" t="s">
        <v>509</v>
      </c>
      <c r="E42" s="354"/>
      <c r="F42" s="354"/>
      <c r="G42" s="355"/>
      <c r="H42" s="18">
        <v>42000</v>
      </c>
      <c r="I42" s="17"/>
      <c r="J42" s="16">
        <f>SUMIFS(Donnees!AM$3:AM$998984,Donnees!$C$3:$C$998984,$A42)</f>
        <v>0</v>
      </c>
      <c r="K42" s="16">
        <f>SUMIFS(Donnees!AP$3:AP$998984,Donnees!$C$3:$C$998984,$A42)</f>
        <v>0</v>
      </c>
    </row>
    <row r="43" spans="1:11" ht="27.95" customHeight="1" x14ac:dyDescent="0.3">
      <c r="A43" s="300" t="s">
        <v>75</v>
      </c>
      <c r="B43" s="301"/>
      <c r="C43" s="302"/>
      <c r="D43" s="379" t="s">
        <v>510</v>
      </c>
      <c r="E43" s="379"/>
      <c r="F43" s="379"/>
      <c r="G43" s="379"/>
      <c r="H43" s="18">
        <v>49500</v>
      </c>
      <c r="I43" s="17"/>
      <c r="J43" s="16">
        <f>J40+J42</f>
        <v>700221.25999999943</v>
      </c>
      <c r="K43" s="16">
        <f>K40+K42</f>
        <v>299900.16000000056</v>
      </c>
    </row>
    <row r="44" spans="1:11" ht="35.1" customHeight="1" x14ac:dyDescent="0.3">
      <c r="A44" s="203"/>
      <c r="B44" s="299"/>
      <c r="C44" s="285"/>
      <c r="D44" s="377"/>
      <c r="E44" s="378"/>
      <c r="F44" s="378"/>
      <c r="G44" s="378"/>
      <c r="H44" s="287"/>
      <c r="I44" s="288"/>
      <c r="J44" s="289"/>
      <c r="K44" s="290"/>
    </row>
    <row r="45" spans="1:11" ht="32.1" customHeight="1" x14ac:dyDescent="0.25">
      <c r="C45" s="313"/>
      <c r="D45" s="348" t="s">
        <v>202</v>
      </c>
      <c r="E45" s="349"/>
      <c r="F45" s="349"/>
      <c r="G45" s="349"/>
      <c r="H45" s="349"/>
      <c r="I45" s="349"/>
      <c r="J45" s="349"/>
      <c r="K45" s="350"/>
    </row>
    <row r="46" spans="1:11" ht="18.75" x14ac:dyDescent="0.3">
      <c r="D46" s="292"/>
      <c r="E46" s="292"/>
      <c r="F46" s="292"/>
      <c r="G46" s="292"/>
      <c r="H46" s="293"/>
      <c r="I46" s="292"/>
      <c r="J46" s="292"/>
      <c r="K46" s="292"/>
    </row>
    <row r="47" spans="1:11" ht="18.75" x14ac:dyDescent="0.3">
      <c r="D47" s="292"/>
      <c r="E47" s="292"/>
      <c r="F47" s="292"/>
      <c r="G47" s="292"/>
      <c r="H47" s="293"/>
      <c r="I47" s="292"/>
      <c r="J47" s="292"/>
      <c r="K47" s="292"/>
    </row>
    <row r="48" spans="1:11" ht="18.75" x14ac:dyDescent="0.3">
      <c r="D48" s="292"/>
      <c r="E48" s="292"/>
      <c r="F48" s="292"/>
      <c r="G48" s="292"/>
      <c r="H48" s="293"/>
      <c r="I48" s="292"/>
      <c r="J48" s="292"/>
      <c r="K48" s="292"/>
    </row>
    <row r="49" spans="4:11" ht="18.75" x14ac:dyDescent="0.3">
      <c r="D49" s="292"/>
      <c r="E49" s="292"/>
      <c r="F49" s="292"/>
      <c r="G49" s="292"/>
      <c r="H49" s="293"/>
      <c r="I49" s="292"/>
      <c r="J49" s="292"/>
      <c r="K49" s="292"/>
    </row>
    <row r="50" spans="4:11" ht="18.75" x14ac:dyDescent="0.3">
      <c r="D50" s="292"/>
      <c r="E50" s="292"/>
      <c r="F50" s="292"/>
      <c r="G50" s="292"/>
      <c r="H50" s="293"/>
      <c r="I50" s="292"/>
      <c r="J50" s="292"/>
      <c r="K50" s="292"/>
    </row>
    <row r="51" spans="4:11" ht="18.75" x14ac:dyDescent="0.3">
      <c r="D51" s="292"/>
      <c r="E51" s="292"/>
      <c r="F51" s="292"/>
      <c r="G51" s="292"/>
      <c r="H51" s="293"/>
      <c r="I51" s="292"/>
      <c r="J51" s="292"/>
      <c r="K51" s="292"/>
    </row>
    <row r="52" spans="4:11" ht="18.75" x14ac:dyDescent="0.3">
      <c r="D52" s="292"/>
      <c r="E52" s="292"/>
      <c r="F52" s="292"/>
      <c r="G52" s="292"/>
      <c r="H52" s="293"/>
      <c r="I52" s="292"/>
      <c r="J52" s="292"/>
      <c r="K52" s="292"/>
    </row>
    <row r="53" spans="4:11" ht="18.75" x14ac:dyDescent="0.3">
      <c r="D53" s="292"/>
      <c r="E53" s="292"/>
      <c r="F53" s="292"/>
      <c r="G53" s="292"/>
      <c r="H53" s="293"/>
      <c r="I53" s="292"/>
      <c r="J53" s="292"/>
      <c r="K53" s="292"/>
    </row>
    <row r="54" spans="4:11" ht="18.75" x14ac:dyDescent="0.3">
      <c r="D54" s="292"/>
      <c r="E54" s="292"/>
      <c r="F54" s="292"/>
      <c r="G54" s="292"/>
      <c r="H54" s="293"/>
      <c r="I54" s="292"/>
      <c r="J54" s="292"/>
      <c r="K54" s="292"/>
    </row>
    <row r="55" spans="4:11" x14ac:dyDescent="0.25">
      <c r="H55" s="293"/>
    </row>
    <row r="56" spans="4:11" x14ac:dyDescent="0.25">
      <c r="H56" s="293"/>
    </row>
    <row r="57" spans="4:11" x14ac:dyDescent="0.25">
      <c r="H57" s="293"/>
    </row>
    <row r="58" spans="4:11" x14ac:dyDescent="0.25">
      <c r="H58" s="293"/>
    </row>
    <row r="59" spans="4:11" x14ac:dyDescent="0.25">
      <c r="H59" s="293"/>
    </row>
    <row r="60" spans="4:11" x14ac:dyDescent="0.25">
      <c r="H60" s="293"/>
    </row>
    <row r="61" spans="4:11" x14ac:dyDescent="0.25">
      <c r="H61" s="293"/>
    </row>
    <row r="62" spans="4:11" x14ac:dyDescent="0.25">
      <c r="H62" s="293"/>
    </row>
    <row r="63" spans="4:11" x14ac:dyDescent="0.25">
      <c r="H63" s="293"/>
    </row>
    <row r="64" spans="4:11" x14ac:dyDescent="0.25">
      <c r="H64" s="293"/>
    </row>
    <row r="65" spans="8:8" x14ac:dyDescent="0.25">
      <c r="H65" s="293"/>
    </row>
    <row r="66" spans="8:8" x14ac:dyDescent="0.25">
      <c r="H66" s="293"/>
    </row>
    <row r="67" spans="8:8" x14ac:dyDescent="0.25">
      <c r="H67" s="293"/>
    </row>
    <row r="68" spans="8:8" x14ac:dyDescent="0.25">
      <c r="H68" s="293"/>
    </row>
    <row r="69" spans="8:8" x14ac:dyDescent="0.25">
      <c r="H69" s="293"/>
    </row>
    <row r="70" spans="8:8" x14ac:dyDescent="0.25">
      <c r="H70" s="293"/>
    </row>
    <row r="71" spans="8:8" x14ac:dyDescent="0.25">
      <c r="H71" s="293"/>
    </row>
    <row r="72" spans="8:8" x14ac:dyDescent="0.25">
      <c r="H72" s="293"/>
    </row>
    <row r="73" spans="8:8" x14ac:dyDescent="0.25">
      <c r="H73" s="293"/>
    </row>
    <row r="74" spans="8:8" x14ac:dyDescent="0.25">
      <c r="H74" s="293"/>
    </row>
    <row r="75" spans="8:8" x14ac:dyDescent="0.25">
      <c r="H75" s="293"/>
    </row>
    <row r="76" spans="8:8" x14ac:dyDescent="0.25">
      <c r="H76" s="293"/>
    </row>
    <row r="77" spans="8:8" x14ac:dyDescent="0.25">
      <c r="H77" s="293"/>
    </row>
    <row r="78" spans="8:8" x14ac:dyDescent="0.25">
      <c r="H78" s="293"/>
    </row>
    <row r="79" spans="8:8" x14ac:dyDescent="0.25">
      <c r="H79" s="293"/>
    </row>
    <row r="80" spans="8:8" x14ac:dyDescent="0.25">
      <c r="H80" s="293"/>
    </row>
    <row r="81" spans="8:8" x14ac:dyDescent="0.25">
      <c r="H81" s="293"/>
    </row>
  </sheetData>
  <mergeCells count="36">
    <mergeCell ref="D45:K45"/>
    <mergeCell ref="D34:G34"/>
    <mergeCell ref="D35:G35"/>
    <mergeCell ref="D36:G36"/>
    <mergeCell ref="D37:G37"/>
    <mergeCell ref="D38:G38"/>
    <mergeCell ref="D39:G39"/>
    <mergeCell ref="D40:G40"/>
    <mergeCell ref="D41:G41"/>
    <mergeCell ref="D42:G42"/>
    <mergeCell ref="D43:G43"/>
    <mergeCell ref="D44:G44"/>
    <mergeCell ref="D33:G33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21:G21"/>
    <mergeCell ref="D2:J2"/>
    <mergeCell ref="D11:G11"/>
    <mergeCell ref="D12:G12"/>
    <mergeCell ref="D13:G13"/>
    <mergeCell ref="D14:G14"/>
    <mergeCell ref="D15:G15"/>
    <mergeCell ref="D16:G16"/>
    <mergeCell ref="D17:G17"/>
    <mergeCell ref="D18:G18"/>
    <mergeCell ref="D19:G19"/>
    <mergeCell ref="D20:G20"/>
  </mergeCells>
  <dataValidations count="1">
    <dataValidation type="decimal" allowBlank="1" showInputMessage="1" showErrorMessage="1" errorTitle="Mensaje  de error " error="Deben ser valores numéricos" sqref="J19:K21 J23:K25 J27:K29 J16:K17 J42:K42 J34:K36 J39:K39 J31:K32 J12:K12">
      <formula1>-9.99999999999999E+24</formula1>
      <formula2>9.99999999999999E+66</formula2>
    </dataValidation>
  </dataValidations>
  <printOptions horizontalCentered="1"/>
  <pageMargins left="0.47244094488188981" right="0.47" top="0.70866141732283472" bottom="0.9055118110236221" header="0.30000000000000004" footer="0.23622047244094491"/>
  <pageSetup paperSize="9" scale="59" orientation="portrait" horizontalDpi="4294967292" verticalDpi="429496729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08"/>
  <sheetViews>
    <sheetView workbookViewId="0"/>
  </sheetViews>
  <sheetFormatPr baseColWidth="10" defaultRowHeight="15" x14ac:dyDescent="0.25"/>
  <cols>
    <col min="1" max="1" width="14.5703125" bestFit="1" customWidth="1" collapsed="1"/>
    <col min="6" max="6" width="12.42578125" bestFit="1" customWidth="1" collapsed="1"/>
    <col min="7" max="7" width="11.28515625" customWidth="1" collapsed="1"/>
    <col min="10" max="10" width="16.28515625" customWidth="1" collapsed="1"/>
    <col min="35" max="35" width="19.42578125" bestFit="1" customWidth="1" collapsed="1"/>
    <col min="36" max="36" width="11.42578125" style="2" customWidth="1" collapsed="1"/>
    <col min="37" max="37" width="21.85546875" style="1" bestFit="1" customWidth="1" collapsed="1"/>
    <col min="38" max="38" width="26.7109375" style="1" bestFit="1" customWidth="1" collapsed="1"/>
    <col min="39" max="39" width="21" style="1" bestFit="1" customWidth="1" collapsed="1"/>
    <col min="40" max="40" width="21.85546875" style="1" bestFit="1" customWidth="1" collapsed="1"/>
    <col min="41" max="41" width="26.7109375" style="1" bestFit="1" customWidth="1" collapsed="1"/>
    <col min="42" max="42" width="21" style="1" bestFit="1" customWidth="1" collapsed="1"/>
    <col min="43" max="43" width="21.85546875" style="1" bestFit="1" customWidth="1" collapsed="1"/>
    <col min="44" max="44" width="26.7109375" style="1" bestFit="1" customWidth="1" collapsed="1"/>
    <col min="45" max="45" width="23.140625" style="1" customWidth="1" collapsed="1"/>
    <col min="46" max="46" width="24.140625" style="1" bestFit="1" customWidth="1" collapsed="1"/>
    <col min="47" max="47" width="13.5703125" style="2" hidden="1" customWidth="1" collapsed="1"/>
    <col min="48" max="52" width="11.42578125" style="2" hidden="1" customWidth="1" collapsed="1"/>
    <col min="53" max="53" width="15.28515625" style="2" hidden="1" customWidth="1" collapsed="1"/>
    <col min="54" max="54" width="12.5703125" style="2" hidden="1" customWidth="1" collapsed="1"/>
    <col min="55" max="55" width="15.28515625" style="2" hidden="1" customWidth="1" collapsed="1"/>
    <col min="56" max="58" width="12.5703125" style="2" hidden="1" customWidth="1" collapsed="1"/>
    <col min="59" max="59" width="14.5703125" hidden="1" customWidth="1" collapsed="1"/>
    <col min="60" max="60" width="23.28515625" hidden="1" customWidth="1" collapsed="1"/>
    <col min="61" max="61" width="20.28515625" hidden="1" customWidth="1" collapsed="1"/>
  </cols>
  <sheetData>
    <row r="1" spans="1:61" s="2" customFormat="1" x14ac:dyDescent="0.25">
      <c r="A1" s="2" t="s">
        <v>39</v>
      </c>
      <c r="B1" s="2" t="str">
        <f>AU4</f>
        <v>IND</v>
      </c>
      <c r="C1" s="2" t="str">
        <f>AV4</f>
        <v>Qualiac</v>
      </c>
      <c r="D1" s="2" t="s">
        <v>40</v>
      </c>
      <c r="E1" s="2">
        <f>AW4</f>
        <v>0</v>
      </c>
      <c r="F1" s="2" t="s">
        <v>41</v>
      </c>
      <c r="G1" s="2">
        <f>AX4</f>
        <v>0</v>
      </c>
      <c r="H1" s="2" t="s">
        <v>42</v>
      </c>
      <c r="I1" s="2">
        <f>AY4</f>
        <v>0</v>
      </c>
      <c r="J1" s="2" t="s">
        <v>43</v>
      </c>
      <c r="K1" s="2" t="str">
        <f>AZ4</f>
        <v>B84427388</v>
      </c>
      <c r="AT1" s="1"/>
    </row>
    <row r="2" spans="1:61" s="2" customFormat="1" x14ac:dyDescent="0.25">
      <c r="A2" s="2" t="s">
        <v>44</v>
      </c>
      <c r="B2" s="384" t="str">
        <f>BA4</f>
        <v>01/01/2016</v>
      </c>
      <c r="C2" s="384" t="str">
        <f>BB4</f>
        <v>31/12/2016</v>
      </c>
      <c r="D2" s="2" t="s">
        <v>45</v>
      </c>
      <c r="E2" s="384" t="str">
        <f>BC4</f>
        <v>01/01/2015</v>
      </c>
      <c r="F2" s="384" t="str">
        <f>BD4</f>
        <v>31/12/2015</v>
      </c>
      <c r="G2" s="2" t="s">
        <v>53</v>
      </c>
      <c r="H2" s="384">
        <f>BE4</f>
        <v>0</v>
      </c>
      <c r="I2" s="384">
        <f>BF4</f>
        <v>0</v>
      </c>
      <c r="J2" s="2" t="s">
        <v>46</v>
      </c>
      <c r="K2" s="384" t="str">
        <f>BG4</f>
        <v>31/12/2016</v>
      </c>
      <c r="L2" s="2" t="s">
        <v>47</v>
      </c>
      <c r="M2" s="384" t="str">
        <f>BH4</f>
        <v>01/01/2017</v>
      </c>
      <c r="N2" s="384" t="str">
        <f>BI4</f>
        <v>31/12/2017</v>
      </c>
      <c r="AT2" s="1"/>
    </row>
    <row r="3" spans="1:61" s="2" customFormat="1" x14ac:dyDescent="0.25">
      <c r="A3" t="s">
        <v>0</v>
      </c>
      <c r="B3" t="s">
        <v>1</v>
      </c>
      <c r="C3" s="3" t="s">
        <v>2</v>
      </c>
      <c r="D3" s="3" t="s">
        <v>1</v>
      </c>
      <c r="E3" s="3" t="s">
        <v>3</v>
      </c>
      <c r="F3" s="3" t="s">
        <v>1</v>
      </c>
      <c r="G3" s="3" t="s">
        <v>4</v>
      </c>
      <c r="H3" s="3" t="s">
        <v>1</v>
      </c>
      <c r="I3" s="3" t="s">
        <v>5</v>
      </c>
      <c r="J3" s="3" t="s">
        <v>1</v>
      </c>
      <c r="K3" s="3" t="s">
        <v>6</v>
      </c>
      <c r="L3" s="3" t="s">
        <v>1</v>
      </c>
      <c r="M3" s="3" t="s">
        <v>7</v>
      </c>
      <c r="N3" s="3" t="s">
        <v>1</v>
      </c>
      <c r="O3" s="3" t="s">
        <v>8</v>
      </c>
      <c r="P3" s="3" t="s">
        <v>1</v>
      </c>
      <c r="Q3" s="3" t="s">
        <v>9</v>
      </c>
      <c r="R3" s="3" t="s">
        <v>1</v>
      </c>
      <c r="S3" s="3" t="s">
        <v>10</v>
      </c>
      <c r="T3" s="3" t="s">
        <v>1</v>
      </c>
      <c r="U3" s="3" t="s">
        <v>11</v>
      </c>
      <c r="V3" s="3" t="s">
        <v>1</v>
      </c>
      <c r="W3" s="3" t="s">
        <v>12</v>
      </c>
      <c r="X3" s="3" t="s">
        <v>1</v>
      </c>
      <c r="Y3" s="3" t="s">
        <v>13</v>
      </c>
      <c r="Z3" s="3" t="s">
        <v>1</v>
      </c>
      <c r="AA3" s="3" t="s">
        <v>14</v>
      </c>
      <c r="AB3" s="3" t="s">
        <v>1</v>
      </c>
      <c r="AC3" s="3" t="s">
        <v>15</v>
      </c>
      <c r="AD3" s="3" t="s">
        <v>1</v>
      </c>
      <c r="AE3" s="3" t="s">
        <v>16</v>
      </c>
      <c r="AF3" s="3" t="s">
        <v>1</v>
      </c>
      <c r="AG3" t="s">
        <v>17</v>
      </c>
      <c r="AH3" t="s">
        <v>1</v>
      </c>
      <c r="AI3" t="s">
        <v>18</v>
      </c>
      <c r="AJ3" s="2" t="s">
        <v>19</v>
      </c>
      <c r="AK3" s="2" t="s">
        <v>20</v>
      </c>
      <c r="AL3" s="2" t="s">
        <v>21</v>
      </c>
      <c r="AM3" s="2" t="s">
        <v>22</v>
      </c>
      <c r="AN3" s="2" t="s">
        <v>23</v>
      </c>
      <c r="AO3" s="2" t="s">
        <v>24</v>
      </c>
      <c r="AP3" s="2" t="s">
        <v>25</v>
      </c>
      <c r="AQ3" s="2" t="s">
        <v>48</v>
      </c>
      <c r="AR3" s="2" t="s">
        <v>49</v>
      </c>
      <c r="AS3" s="2" t="s">
        <v>50</v>
      </c>
      <c r="AT3" s="1" t="s">
        <v>26</v>
      </c>
      <c r="AU3" s="2" t="s">
        <v>27</v>
      </c>
      <c r="AV3" s="2" t="s">
        <v>1</v>
      </c>
      <c r="AW3" s="2" t="s">
        <v>28</v>
      </c>
      <c r="AX3" s="2" t="s">
        <v>29</v>
      </c>
      <c r="AY3" s="2" t="s">
        <v>30</v>
      </c>
      <c r="AZ3" s="2" t="s">
        <v>31</v>
      </c>
      <c r="BA3" s="2" t="s">
        <v>32</v>
      </c>
      <c r="BB3" s="2" t="s">
        <v>33</v>
      </c>
      <c r="BC3" s="2" t="s">
        <v>34</v>
      </c>
      <c r="BD3" s="2" t="s">
        <v>35</v>
      </c>
      <c r="BE3" s="2" t="s">
        <v>51</v>
      </c>
      <c r="BF3" s="2" t="s">
        <v>52</v>
      </c>
      <c r="BG3" s="2" t="s">
        <v>36</v>
      </c>
      <c r="BH3" s="2" t="s">
        <v>37</v>
      </c>
      <c r="BI3" s="2" t="s">
        <v>38</v>
      </c>
    </row>
    <row r="4" spans="1:61" s="380" customFormat="1" ht="15.75" x14ac:dyDescent="0.25">
      <c r="A4" s="380" t="s">
        <v>513</v>
      </c>
      <c r="B4" s="380" t="s">
        <v>514</v>
      </c>
      <c r="C4" s="380" t="s">
        <v>117</v>
      </c>
      <c r="D4" s="380" t="s">
        <v>515</v>
      </c>
      <c r="AG4" s="380" t="s">
        <v>524</v>
      </c>
      <c r="AH4" s="380" t="s">
        <v>525</v>
      </c>
      <c r="AI4" s="380" t="s">
        <v>516</v>
      </c>
      <c r="AJ4" s="380" t="s">
        <v>117</v>
      </c>
      <c r="AK4" s="381">
        <v>30000</v>
      </c>
      <c r="AL4" s="381">
        <v>0</v>
      </c>
      <c r="AM4" s="381">
        <v>30000</v>
      </c>
      <c r="AN4" s="381">
        <v>0</v>
      </c>
      <c r="AO4" s="381">
        <v>0</v>
      </c>
      <c r="AP4" s="381">
        <v>0</v>
      </c>
      <c r="AQ4" s="381">
        <v>30000</v>
      </c>
      <c r="AR4" s="381"/>
      <c r="AS4" s="381"/>
      <c r="AT4" s="381"/>
      <c r="AU4" s="380" t="s">
        <v>517</v>
      </c>
      <c r="AV4" s="380" t="s">
        <v>919</v>
      </c>
      <c r="AZ4" s="380" t="s">
        <v>920</v>
      </c>
      <c r="BA4" s="382" t="s">
        <v>518</v>
      </c>
      <c r="BB4" s="382" t="s">
        <v>519</v>
      </c>
      <c r="BC4" s="382" t="s">
        <v>520</v>
      </c>
      <c r="BD4" s="382" t="s">
        <v>521</v>
      </c>
      <c r="BE4" s="382"/>
      <c r="BF4" s="382"/>
      <c r="BG4" s="382" t="s">
        <v>519</v>
      </c>
      <c r="BH4" s="382" t="s">
        <v>522</v>
      </c>
      <c r="BI4" s="382" t="s">
        <v>523</v>
      </c>
    </row>
    <row r="5" spans="1:61" s="380" customFormat="1" ht="15.75" x14ac:dyDescent="0.25">
      <c r="A5" s="380" t="s">
        <v>513</v>
      </c>
      <c r="B5" s="380" t="s">
        <v>514</v>
      </c>
      <c r="C5" s="380" t="s">
        <v>117</v>
      </c>
      <c r="D5" s="380" t="s">
        <v>515</v>
      </c>
      <c r="AG5" s="380" t="s">
        <v>526</v>
      </c>
      <c r="AH5" s="380" t="s">
        <v>527</v>
      </c>
      <c r="AI5" s="380" t="s">
        <v>516</v>
      </c>
      <c r="AJ5" s="380" t="s">
        <v>117</v>
      </c>
      <c r="AK5" s="381">
        <v>-3024.66</v>
      </c>
      <c r="AL5" s="381">
        <v>0</v>
      </c>
      <c r="AM5" s="381">
        <v>-3024.66</v>
      </c>
      <c r="AN5" s="381">
        <v>0</v>
      </c>
      <c r="AO5" s="381">
        <v>0</v>
      </c>
      <c r="AP5" s="381">
        <v>0</v>
      </c>
      <c r="AQ5" s="381">
        <v>-3024.66</v>
      </c>
      <c r="AX5" s="382"/>
      <c r="AY5" s="382"/>
      <c r="AZ5" s="382"/>
      <c r="BA5" s="382"/>
      <c r="BB5" s="382"/>
      <c r="BC5" s="382"/>
      <c r="BD5" s="382"/>
    </row>
    <row r="6" spans="1:61" s="380" customFormat="1" ht="15.75" x14ac:dyDescent="0.25">
      <c r="A6" s="380" t="s">
        <v>513</v>
      </c>
      <c r="B6" s="380" t="s">
        <v>514</v>
      </c>
      <c r="C6" s="380" t="s">
        <v>102</v>
      </c>
      <c r="D6" s="380" t="s">
        <v>515</v>
      </c>
      <c r="AG6" s="380" t="s">
        <v>528</v>
      </c>
      <c r="AH6" s="380" t="s">
        <v>529</v>
      </c>
      <c r="AI6" s="380" t="s">
        <v>516</v>
      </c>
      <c r="AJ6" s="380" t="s">
        <v>102</v>
      </c>
      <c r="AK6" s="381">
        <v>39991.25</v>
      </c>
      <c r="AL6" s="381">
        <v>0</v>
      </c>
      <c r="AM6" s="381">
        <v>39991.25</v>
      </c>
      <c r="AN6" s="381">
        <v>37928.25</v>
      </c>
      <c r="AO6" s="381">
        <v>0</v>
      </c>
      <c r="AP6" s="381">
        <v>37928.25</v>
      </c>
      <c r="AQ6" s="381">
        <v>39991.25</v>
      </c>
      <c r="AX6" s="382"/>
      <c r="AY6" s="382"/>
      <c r="AZ6" s="382"/>
      <c r="BA6" s="382"/>
      <c r="BB6" s="382"/>
      <c r="BC6" s="382"/>
      <c r="BD6" s="382"/>
    </row>
    <row r="7" spans="1:61" s="380" customFormat="1" ht="15.75" x14ac:dyDescent="0.25">
      <c r="A7" s="380" t="s">
        <v>513</v>
      </c>
      <c r="B7" s="380" t="s">
        <v>514</v>
      </c>
      <c r="C7" s="380" t="s">
        <v>102</v>
      </c>
      <c r="D7" s="380" t="s">
        <v>515</v>
      </c>
      <c r="AG7" s="380" t="s">
        <v>530</v>
      </c>
      <c r="AH7" s="380" t="s">
        <v>531</v>
      </c>
      <c r="AI7" s="380" t="s">
        <v>516</v>
      </c>
      <c r="AJ7" s="380" t="s">
        <v>102</v>
      </c>
      <c r="AK7" s="381">
        <v>75692.160000000003</v>
      </c>
      <c r="AL7" s="381">
        <v>0</v>
      </c>
      <c r="AM7" s="381">
        <v>75692.160000000003</v>
      </c>
      <c r="AN7" s="381">
        <v>72599.210000000006</v>
      </c>
      <c r="AO7" s="381">
        <v>0</v>
      </c>
      <c r="AP7" s="381">
        <v>72599.210000000006</v>
      </c>
      <c r="AQ7" s="381">
        <v>75692.160000000003</v>
      </c>
      <c r="AX7" s="382"/>
      <c r="AY7" s="382"/>
      <c r="AZ7" s="382"/>
      <c r="BA7" s="382"/>
      <c r="BB7" s="382"/>
      <c r="BC7" s="382"/>
      <c r="BD7" s="382"/>
    </row>
    <row r="8" spans="1:61" s="380" customFormat="1" ht="15.75" x14ac:dyDescent="0.25">
      <c r="A8" s="380" t="s">
        <v>513</v>
      </c>
      <c r="B8" s="380" t="s">
        <v>514</v>
      </c>
      <c r="C8" s="380" t="s">
        <v>102</v>
      </c>
      <c r="D8" s="380" t="s">
        <v>515</v>
      </c>
      <c r="AG8" s="380" t="s">
        <v>532</v>
      </c>
      <c r="AH8" s="380" t="s">
        <v>533</v>
      </c>
      <c r="AI8" s="380" t="s">
        <v>516</v>
      </c>
      <c r="AJ8" s="380" t="s">
        <v>102</v>
      </c>
      <c r="AK8" s="381">
        <v>4494.92</v>
      </c>
      <c r="AL8" s="381">
        <v>0</v>
      </c>
      <c r="AM8" s="381">
        <v>4494.92</v>
      </c>
      <c r="AN8" s="381">
        <v>3910.96</v>
      </c>
      <c r="AO8" s="381">
        <v>0</v>
      </c>
      <c r="AP8" s="381">
        <v>3910.96</v>
      </c>
      <c r="AQ8" s="381">
        <v>4494.92</v>
      </c>
      <c r="AX8" s="382"/>
      <c r="AY8" s="382"/>
      <c r="AZ8" s="382"/>
      <c r="BA8" s="382"/>
      <c r="BB8" s="382"/>
      <c r="BC8" s="382"/>
      <c r="BD8" s="382"/>
    </row>
    <row r="9" spans="1:61" s="380" customFormat="1" ht="15.75" x14ac:dyDescent="0.25">
      <c r="A9" s="380" t="s">
        <v>513</v>
      </c>
      <c r="B9" s="380" t="s">
        <v>514</v>
      </c>
      <c r="C9" s="380" t="s">
        <v>102</v>
      </c>
      <c r="D9" s="380" t="s">
        <v>515</v>
      </c>
      <c r="AG9" s="380" t="s">
        <v>534</v>
      </c>
      <c r="AH9" s="380" t="s">
        <v>535</v>
      </c>
      <c r="AI9" s="380" t="s">
        <v>516</v>
      </c>
      <c r="AJ9" s="380" t="s">
        <v>102</v>
      </c>
      <c r="AK9" s="381">
        <v>115237.64</v>
      </c>
      <c r="AL9" s="381">
        <v>0</v>
      </c>
      <c r="AM9" s="381">
        <v>115237.64</v>
      </c>
      <c r="AN9" s="381">
        <v>112581.18</v>
      </c>
      <c r="AO9" s="381">
        <v>0</v>
      </c>
      <c r="AP9" s="381">
        <v>112581.18</v>
      </c>
      <c r="AQ9" s="381">
        <v>115237.64</v>
      </c>
      <c r="AX9" s="382"/>
      <c r="AY9" s="382"/>
      <c r="AZ9" s="382"/>
      <c r="BA9" s="382"/>
      <c r="BB9" s="382"/>
      <c r="BC9" s="382"/>
      <c r="BD9" s="382"/>
    </row>
    <row r="10" spans="1:61" s="380" customFormat="1" ht="15.75" x14ac:dyDescent="0.25">
      <c r="A10" s="380" t="s">
        <v>513</v>
      </c>
      <c r="B10" s="380" t="s">
        <v>514</v>
      </c>
      <c r="C10" s="380" t="s">
        <v>102</v>
      </c>
      <c r="D10" s="380" t="s">
        <v>515</v>
      </c>
      <c r="AG10" s="380" t="s">
        <v>536</v>
      </c>
      <c r="AH10" s="380" t="s">
        <v>537</v>
      </c>
      <c r="AI10" s="380" t="s">
        <v>516</v>
      </c>
      <c r="AJ10" s="380" t="s">
        <v>102</v>
      </c>
      <c r="AK10" s="381">
        <v>108769.17</v>
      </c>
      <c r="AL10" s="381">
        <v>0</v>
      </c>
      <c r="AM10" s="381">
        <v>108769.17</v>
      </c>
      <c r="AN10" s="381">
        <v>96080.03</v>
      </c>
      <c r="AO10" s="381">
        <v>0</v>
      </c>
      <c r="AP10" s="381">
        <v>96080.03</v>
      </c>
      <c r="AQ10" s="381">
        <v>108769.17</v>
      </c>
      <c r="AX10" s="382"/>
      <c r="AY10" s="382"/>
      <c r="AZ10" s="382"/>
      <c r="BA10" s="382"/>
      <c r="BB10" s="382"/>
      <c r="BC10" s="382"/>
      <c r="BD10" s="382"/>
    </row>
    <row r="11" spans="1:61" s="380" customFormat="1" ht="15.75" x14ac:dyDescent="0.25">
      <c r="A11" s="380" t="s">
        <v>513</v>
      </c>
      <c r="B11" s="380" t="s">
        <v>514</v>
      </c>
      <c r="C11" s="380" t="s">
        <v>102</v>
      </c>
      <c r="D11" s="380" t="s">
        <v>515</v>
      </c>
      <c r="AG11" s="380" t="s">
        <v>538</v>
      </c>
      <c r="AH11" s="380" t="s">
        <v>539</v>
      </c>
      <c r="AI11" s="380" t="s">
        <v>516</v>
      </c>
      <c r="AJ11" s="380" t="s">
        <v>102</v>
      </c>
      <c r="AK11" s="381">
        <v>25662.23</v>
      </c>
      <c r="AL11" s="381">
        <v>0</v>
      </c>
      <c r="AM11" s="381">
        <v>25662.23</v>
      </c>
      <c r="AN11" s="381">
        <v>25249.84</v>
      </c>
      <c r="AO11" s="381">
        <v>0</v>
      </c>
      <c r="AP11" s="381">
        <v>25249.84</v>
      </c>
      <c r="AQ11" s="381">
        <v>25662.23</v>
      </c>
      <c r="AX11" s="382"/>
      <c r="AY11" s="382"/>
      <c r="AZ11" s="382"/>
      <c r="BA11" s="382"/>
      <c r="BB11" s="382"/>
      <c r="BC11" s="382"/>
      <c r="BD11" s="382"/>
    </row>
    <row r="12" spans="1:61" s="380" customFormat="1" ht="15.75" x14ac:dyDescent="0.25">
      <c r="A12" s="380" t="s">
        <v>513</v>
      </c>
      <c r="B12" s="380" t="s">
        <v>514</v>
      </c>
      <c r="C12" s="380" t="s">
        <v>102</v>
      </c>
      <c r="D12" s="380" t="s">
        <v>515</v>
      </c>
      <c r="AG12" s="380" t="s">
        <v>540</v>
      </c>
      <c r="AH12" s="380" t="s">
        <v>541</v>
      </c>
      <c r="AI12" s="380" t="s">
        <v>516</v>
      </c>
      <c r="AJ12" s="380" t="s">
        <v>102</v>
      </c>
      <c r="AK12" s="381">
        <v>373236.89</v>
      </c>
      <c r="AL12" s="381">
        <v>0</v>
      </c>
      <c r="AM12" s="381">
        <v>373236.89</v>
      </c>
      <c r="AN12" s="381">
        <v>241418.69</v>
      </c>
      <c r="AO12" s="381">
        <v>0</v>
      </c>
      <c r="AP12" s="381">
        <v>241418.69</v>
      </c>
      <c r="AQ12" s="381">
        <v>373236.89</v>
      </c>
      <c r="AX12" s="382"/>
      <c r="AY12" s="382"/>
      <c r="AZ12" s="382"/>
      <c r="BA12" s="382"/>
      <c r="BB12" s="382"/>
      <c r="BC12" s="382"/>
      <c r="BD12" s="382"/>
    </row>
    <row r="13" spans="1:61" s="380" customFormat="1" ht="15.75" x14ac:dyDescent="0.25">
      <c r="A13" s="380" t="s">
        <v>513</v>
      </c>
      <c r="B13" s="380" t="s">
        <v>514</v>
      </c>
      <c r="C13" s="380" t="s">
        <v>102</v>
      </c>
      <c r="D13" s="380" t="s">
        <v>515</v>
      </c>
      <c r="AG13" s="380" t="s">
        <v>542</v>
      </c>
      <c r="AH13" s="380" t="s">
        <v>543</v>
      </c>
      <c r="AI13" s="380" t="s">
        <v>516</v>
      </c>
      <c r="AJ13" s="380" t="s">
        <v>102</v>
      </c>
      <c r="AK13" s="381">
        <v>9571.34</v>
      </c>
      <c r="AL13" s="381">
        <v>0</v>
      </c>
      <c r="AM13" s="381">
        <v>9571.34</v>
      </c>
      <c r="AN13" s="381">
        <v>7245.64</v>
      </c>
      <c r="AO13" s="381">
        <v>0</v>
      </c>
      <c r="AP13" s="381">
        <v>7245.64</v>
      </c>
      <c r="AQ13" s="381">
        <v>9571.34</v>
      </c>
      <c r="AX13" s="382"/>
      <c r="AY13" s="382"/>
      <c r="AZ13" s="382"/>
      <c r="BA13" s="382"/>
      <c r="BB13" s="382"/>
      <c r="BC13" s="382"/>
      <c r="BD13" s="382"/>
    </row>
    <row r="14" spans="1:61" s="380" customFormat="1" ht="15.75" x14ac:dyDescent="0.25">
      <c r="A14" s="380" t="s">
        <v>513</v>
      </c>
      <c r="B14" s="380" t="s">
        <v>514</v>
      </c>
      <c r="C14" s="380" t="s">
        <v>102</v>
      </c>
      <c r="D14" s="380" t="s">
        <v>515</v>
      </c>
      <c r="AG14" s="380" t="s">
        <v>544</v>
      </c>
      <c r="AH14" s="380" t="s">
        <v>545</v>
      </c>
      <c r="AI14" s="380" t="s">
        <v>516</v>
      </c>
      <c r="AJ14" s="380" t="s">
        <v>102</v>
      </c>
      <c r="AK14" s="381">
        <v>-20296.939999999999</v>
      </c>
      <c r="AL14" s="381">
        <v>0</v>
      </c>
      <c r="AM14" s="381">
        <v>-20296.939999999999</v>
      </c>
      <c r="AN14" s="381">
        <v>-17584.060000000001</v>
      </c>
      <c r="AO14" s="381">
        <v>0</v>
      </c>
      <c r="AP14" s="381">
        <v>-17584.060000000001</v>
      </c>
      <c r="AQ14" s="381">
        <v>-20296.939999999999</v>
      </c>
      <c r="AX14" s="382"/>
      <c r="AY14" s="382"/>
      <c r="AZ14" s="382"/>
      <c r="BA14" s="382"/>
      <c r="BB14" s="382"/>
      <c r="BC14" s="382"/>
      <c r="BD14" s="382"/>
    </row>
    <row r="15" spans="1:61" s="380" customFormat="1" ht="15.75" x14ac:dyDescent="0.25">
      <c r="A15" s="380" t="s">
        <v>513</v>
      </c>
      <c r="B15" s="380" t="s">
        <v>514</v>
      </c>
      <c r="C15" s="380" t="s">
        <v>102</v>
      </c>
      <c r="D15" s="380" t="s">
        <v>515</v>
      </c>
      <c r="AG15" s="380" t="s">
        <v>546</v>
      </c>
      <c r="AH15" s="380" t="s">
        <v>547</v>
      </c>
      <c r="AI15" s="380" t="s">
        <v>516</v>
      </c>
      <c r="AJ15" s="380" t="s">
        <v>102</v>
      </c>
      <c r="AK15" s="381">
        <v>-68372.31</v>
      </c>
      <c r="AL15" s="381">
        <v>0</v>
      </c>
      <c r="AM15" s="381">
        <v>-68372.31</v>
      </c>
      <c r="AN15" s="381">
        <v>-67033.210000000006</v>
      </c>
      <c r="AO15" s="381">
        <v>0</v>
      </c>
      <c r="AP15" s="381">
        <v>-67033.210000000006</v>
      </c>
      <c r="AQ15" s="381">
        <v>-68372.31</v>
      </c>
      <c r="AX15" s="382"/>
      <c r="AY15" s="382"/>
      <c r="AZ15" s="382"/>
      <c r="BA15" s="382"/>
      <c r="BB15" s="382"/>
      <c r="BC15" s="382"/>
      <c r="BD15" s="382"/>
    </row>
    <row r="16" spans="1:61" s="380" customFormat="1" ht="15.75" x14ac:dyDescent="0.25">
      <c r="A16" s="380" t="s">
        <v>513</v>
      </c>
      <c r="B16" s="380" t="s">
        <v>514</v>
      </c>
      <c r="C16" s="380" t="s">
        <v>102</v>
      </c>
      <c r="D16" s="380" t="s">
        <v>515</v>
      </c>
      <c r="AG16" s="380" t="s">
        <v>548</v>
      </c>
      <c r="AH16" s="380" t="s">
        <v>549</v>
      </c>
      <c r="AI16" s="380" t="s">
        <v>516</v>
      </c>
      <c r="AJ16" s="380" t="s">
        <v>102</v>
      </c>
      <c r="AK16" s="381">
        <v>-3982.96</v>
      </c>
      <c r="AL16" s="381">
        <v>0</v>
      </c>
      <c r="AM16" s="381">
        <v>-3982.96</v>
      </c>
      <c r="AN16" s="381">
        <v>-3438.96</v>
      </c>
      <c r="AO16" s="381">
        <v>0</v>
      </c>
      <c r="AP16" s="381">
        <v>-3438.96</v>
      </c>
      <c r="AQ16" s="381">
        <v>-3982.96</v>
      </c>
      <c r="AX16" s="382"/>
      <c r="AY16" s="382"/>
      <c r="AZ16" s="382"/>
      <c r="BA16" s="382"/>
      <c r="BB16" s="382"/>
      <c r="BC16" s="382"/>
      <c r="BD16" s="382"/>
    </row>
    <row r="17" spans="1:56" s="380" customFormat="1" ht="15.75" x14ac:dyDescent="0.25">
      <c r="A17" s="380" t="s">
        <v>513</v>
      </c>
      <c r="B17" s="380" t="s">
        <v>514</v>
      </c>
      <c r="C17" s="380" t="s">
        <v>102</v>
      </c>
      <c r="D17" s="380" t="s">
        <v>515</v>
      </c>
      <c r="AG17" s="380" t="s">
        <v>550</v>
      </c>
      <c r="AH17" s="380" t="s">
        <v>551</v>
      </c>
      <c r="AI17" s="380" t="s">
        <v>516</v>
      </c>
      <c r="AJ17" s="380" t="s">
        <v>102</v>
      </c>
      <c r="AK17" s="381">
        <v>-59660.24</v>
      </c>
      <c r="AL17" s="381">
        <v>0</v>
      </c>
      <c r="AM17" s="381">
        <v>-59660.24</v>
      </c>
      <c r="AN17" s="381">
        <v>-59282.35</v>
      </c>
      <c r="AO17" s="381">
        <v>0</v>
      </c>
      <c r="AP17" s="381">
        <v>-59282.35</v>
      </c>
      <c r="AQ17" s="381">
        <v>-59660.24</v>
      </c>
      <c r="AX17" s="382"/>
      <c r="AY17" s="382"/>
      <c r="AZ17" s="382"/>
      <c r="BA17" s="382"/>
      <c r="BB17" s="382"/>
      <c r="BC17" s="382"/>
      <c r="BD17" s="382"/>
    </row>
    <row r="18" spans="1:56" s="380" customFormat="1" ht="15.75" x14ac:dyDescent="0.25">
      <c r="A18" s="380" t="s">
        <v>513</v>
      </c>
      <c r="B18" s="380" t="s">
        <v>514</v>
      </c>
      <c r="C18" s="380" t="s">
        <v>102</v>
      </c>
      <c r="D18" s="380" t="s">
        <v>515</v>
      </c>
      <c r="AG18" s="380" t="s">
        <v>552</v>
      </c>
      <c r="AH18" s="380" t="s">
        <v>553</v>
      </c>
      <c r="AI18" s="380" t="s">
        <v>516</v>
      </c>
      <c r="AJ18" s="380" t="s">
        <v>102</v>
      </c>
      <c r="AK18" s="381">
        <v>-70481.22</v>
      </c>
      <c r="AL18" s="381">
        <v>0</v>
      </c>
      <c r="AM18" s="381">
        <v>-70481.22</v>
      </c>
      <c r="AN18" s="381">
        <v>-56226.03</v>
      </c>
      <c r="AO18" s="381">
        <v>0</v>
      </c>
      <c r="AP18" s="381">
        <v>-56226.03</v>
      </c>
      <c r="AQ18" s="381">
        <v>-70481.22</v>
      </c>
      <c r="AX18" s="382"/>
      <c r="AY18" s="382"/>
      <c r="AZ18" s="382"/>
      <c r="BA18" s="382"/>
      <c r="BB18" s="382"/>
      <c r="BC18" s="382"/>
      <c r="BD18" s="382"/>
    </row>
    <row r="19" spans="1:56" s="380" customFormat="1" ht="15.75" x14ac:dyDescent="0.25">
      <c r="A19" s="380" t="s">
        <v>513</v>
      </c>
      <c r="B19" s="380" t="s">
        <v>514</v>
      </c>
      <c r="C19" s="380" t="s">
        <v>102</v>
      </c>
      <c r="D19" s="380" t="s">
        <v>515</v>
      </c>
      <c r="AG19" s="380" t="s">
        <v>554</v>
      </c>
      <c r="AH19" s="380" t="s">
        <v>555</v>
      </c>
      <c r="AI19" s="380" t="s">
        <v>516</v>
      </c>
      <c r="AJ19" s="380" t="s">
        <v>102</v>
      </c>
      <c r="AK19" s="381">
        <v>-15550.8</v>
      </c>
      <c r="AL19" s="381">
        <v>0</v>
      </c>
      <c r="AM19" s="381">
        <v>-15550.8</v>
      </c>
      <c r="AN19" s="381">
        <v>-11735.76</v>
      </c>
      <c r="AO19" s="381">
        <v>0</v>
      </c>
      <c r="AP19" s="381">
        <v>-11735.76</v>
      </c>
      <c r="AQ19" s="381">
        <v>-15550.8</v>
      </c>
      <c r="AX19" s="382"/>
      <c r="AY19" s="382"/>
      <c r="AZ19" s="382"/>
      <c r="BA19" s="382"/>
      <c r="BB19" s="382"/>
      <c r="BC19" s="382"/>
      <c r="BD19" s="382"/>
    </row>
    <row r="20" spans="1:56" s="380" customFormat="1" ht="15.75" x14ac:dyDescent="0.25">
      <c r="A20" s="380" t="s">
        <v>513</v>
      </c>
      <c r="B20" s="380" t="s">
        <v>514</v>
      </c>
      <c r="C20" s="380" t="s">
        <v>102</v>
      </c>
      <c r="D20" s="380" t="s">
        <v>515</v>
      </c>
      <c r="AG20" s="380" t="s">
        <v>556</v>
      </c>
      <c r="AH20" s="380" t="s">
        <v>557</v>
      </c>
      <c r="AI20" s="380" t="s">
        <v>516</v>
      </c>
      <c r="AJ20" s="380" t="s">
        <v>102</v>
      </c>
      <c r="AK20" s="381">
        <v>-206806.66</v>
      </c>
      <c r="AL20" s="381">
        <v>0</v>
      </c>
      <c r="AM20" s="381">
        <v>-206806.66</v>
      </c>
      <c r="AN20" s="381">
        <v>-183306.69</v>
      </c>
      <c r="AO20" s="381">
        <v>0</v>
      </c>
      <c r="AP20" s="381">
        <v>-183306.69</v>
      </c>
      <c r="AQ20" s="381">
        <v>-206806.66</v>
      </c>
      <c r="AX20" s="382"/>
      <c r="AY20" s="382"/>
      <c r="AZ20" s="382"/>
      <c r="BA20" s="382"/>
      <c r="BB20" s="382"/>
      <c r="BC20" s="382"/>
      <c r="BD20" s="382"/>
    </row>
    <row r="21" spans="1:56" s="380" customFormat="1" ht="15.75" x14ac:dyDescent="0.25">
      <c r="A21" s="380" t="s">
        <v>513</v>
      </c>
      <c r="B21" s="380" t="s">
        <v>514</v>
      </c>
      <c r="C21" s="380" t="s">
        <v>102</v>
      </c>
      <c r="D21" s="380" t="s">
        <v>515</v>
      </c>
      <c r="AG21" s="380" t="s">
        <v>558</v>
      </c>
      <c r="AH21" s="380" t="s">
        <v>559</v>
      </c>
      <c r="AI21" s="380" t="s">
        <v>516</v>
      </c>
      <c r="AJ21" s="380" t="s">
        <v>102</v>
      </c>
      <c r="AK21" s="381">
        <v>-5116.13</v>
      </c>
      <c r="AL21" s="381">
        <v>0</v>
      </c>
      <c r="AM21" s="381">
        <v>-5116.13</v>
      </c>
      <c r="AN21" s="381">
        <v>-4377.66</v>
      </c>
      <c r="AO21" s="381">
        <v>0</v>
      </c>
      <c r="AP21" s="381">
        <v>-4377.66</v>
      </c>
      <c r="AQ21" s="381">
        <v>-5116.13</v>
      </c>
      <c r="AX21" s="382"/>
      <c r="AY21" s="382"/>
      <c r="AZ21" s="382"/>
      <c r="BA21" s="382"/>
      <c r="BB21" s="382"/>
      <c r="BC21" s="382"/>
      <c r="BD21" s="382"/>
    </row>
    <row r="22" spans="1:56" s="380" customFormat="1" ht="15.75" x14ac:dyDescent="0.25">
      <c r="A22" s="380" t="s">
        <v>513</v>
      </c>
      <c r="B22" s="380" t="s">
        <v>514</v>
      </c>
      <c r="C22" s="380" t="s">
        <v>99</v>
      </c>
      <c r="D22" s="380" t="s">
        <v>515</v>
      </c>
      <c r="AG22" s="380" t="s">
        <v>560</v>
      </c>
      <c r="AH22" s="380" t="s">
        <v>561</v>
      </c>
      <c r="AI22" s="380" t="s">
        <v>516</v>
      </c>
      <c r="AJ22" s="380" t="s">
        <v>99</v>
      </c>
      <c r="AK22" s="381">
        <v>0</v>
      </c>
      <c r="AL22" s="381">
        <v>0</v>
      </c>
      <c r="AM22" s="381">
        <v>0</v>
      </c>
      <c r="AN22" s="381">
        <v>159802.62</v>
      </c>
      <c r="AO22" s="381">
        <v>0</v>
      </c>
      <c r="AP22" s="381">
        <v>159802.62</v>
      </c>
      <c r="AQ22" s="381">
        <v>0</v>
      </c>
      <c r="AX22" s="382"/>
      <c r="AY22" s="382"/>
      <c r="AZ22" s="382"/>
      <c r="BA22" s="382"/>
      <c r="BB22" s="382"/>
      <c r="BC22" s="382"/>
      <c r="BD22" s="382"/>
    </row>
    <row r="23" spans="1:56" s="380" customFormat="1" ht="15.75" x14ac:dyDescent="0.25">
      <c r="A23" s="380" t="s">
        <v>513</v>
      </c>
      <c r="B23" s="380" t="s">
        <v>514</v>
      </c>
      <c r="C23" s="380" t="s">
        <v>62</v>
      </c>
      <c r="D23" s="380" t="s">
        <v>515</v>
      </c>
      <c r="AG23" s="380" t="s">
        <v>562</v>
      </c>
      <c r="AH23" s="380" t="s">
        <v>563</v>
      </c>
      <c r="AI23" s="380" t="s">
        <v>516</v>
      </c>
      <c r="AJ23" s="383" t="s">
        <v>62</v>
      </c>
      <c r="AK23" s="381">
        <v>575437.04</v>
      </c>
      <c r="AL23" s="381">
        <v>0</v>
      </c>
      <c r="AM23" s="381">
        <v>575437.04</v>
      </c>
      <c r="AN23" s="381">
        <v>509688.32000000001</v>
      </c>
      <c r="AO23" s="381">
        <v>0</v>
      </c>
      <c r="AP23" s="381">
        <v>509688.32000000001</v>
      </c>
      <c r="AQ23" s="381">
        <v>575437.04</v>
      </c>
      <c r="AR23" s="383"/>
      <c r="AS23" s="383"/>
      <c r="AT23" s="383"/>
      <c r="AU23" s="383"/>
      <c r="AV23" s="383"/>
      <c r="AW23" s="383"/>
      <c r="AX23" s="383"/>
      <c r="AY23" s="383"/>
      <c r="AZ23" s="383"/>
      <c r="BA23" s="383"/>
    </row>
    <row r="24" spans="1:56" s="380" customFormat="1" ht="15.75" x14ac:dyDescent="0.25">
      <c r="A24" s="380" t="s">
        <v>513</v>
      </c>
      <c r="B24" s="380" t="s">
        <v>514</v>
      </c>
      <c r="C24" s="380" t="s">
        <v>146</v>
      </c>
      <c r="D24" s="380" t="s">
        <v>515</v>
      </c>
      <c r="AG24" s="380" t="s">
        <v>564</v>
      </c>
      <c r="AH24" s="380" t="s">
        <v>565</v>
      </c>
      <c r="AI24" s="380" t="s">
        <v>516</v>
      </c>
      <c r="AJ24" s="383" t="s">
        <v>146</v>
      </c>
      <c r="AK24" s="381">
        <v>13286.04</v>
      </c>
      <c r="AL24" s="381">
        <v>0</v>
      </c>
      <c r="AM24" s="381">
        <v>13286.04</v>
      </c>
      <c r="AN24" s="381">
        <v>15645.69</v>
      </c>
      <c r="AO24" s="381">
        <v>0</v>
      </c>
      <c r="AP24" s="381">
        <v>15645.69</v>
      </c>
      <c r="AQ24" s="381">
        <v>13286.04</v>
      </c>
      <c r="AR24" s="383"/>
      <c r="AS24" s="383"/>
      <c r="AT24" s="383"/>
      <c r="AU24" s="383"/>
      <c r="AV24" s="383"/>
      <c r="AW24" s="383"/>
      <c r="AX24" s="383"/>
      <c r="AY24" s="383"/>
      <c r="AZ24" s="383"/>
      <c r="BA24" s="383"/>
    </row>
    <row r="25" spans="1:56" s="380" customFormat="1" ht="15.75" x14ac:dyDescent="0.25">
      <c r="A25" s="380" t="s">
        <v>513</v>
      </c>
      <c r="B25" s="380" t="s">
        <v>514</v>
      </c>
      <c r="C25" s="380" t="s">
        <v>175</v>
      </c>
      <c r="D25" s="380" t="s">
        <v>515</v>
      </c>
      <c r="AG25" s="380" t="s">
        <v>566</v>
      </c>
      <c r="AH25" s="380" t="s">
        <v>567</v>
      </c>
      <c r="AI25" s="380" t="s">
        <v>516</v>
      </c>
      <c r="AJ25" s="383" t="s">
        <v>175</v>
      </c>
      <c r="AK25" s="381">
        <v>5297657.57</v>
      </c>
      <c r="AL25" s="381">
        <v>0</v>
      </c>
      <c r="AM25" s="381">
        <v>5297657.57</v>
      </c>
      <c r="AN25" s="381">
        <v>799521.29</v>
      </c>
      <c r="AO25" s="381">
        <v>0</v>
      </c>
      <c r="AP25" s="381">
        <v>799521.29</v>
      </c>
      <c r="AQ25" s="381">
        <v>5297657.57</v>
      </c>
      <c r="AR25" s="383"/>
      <c r="AS25" s="383"/>
      <c r="AT25" s="383"/>
      <c r="AU25" s="383"/>
      <c r="AV25" s="383"/>
      <c r="AW25" s="383"/>
      <c r="AX25" s="383"/>
      <c r="AY25" s="383"/>
      <c r="AZ25" s="383"/>
      <c r="BA25" s="383"/>
    </row>
    <row r="26" spans="1:56" s="380" customFormat="1" ht="15.75" x14ac:dyDescent="0.25">
      <c r="A26" s="380" t="s">
        <v>513</v>
      </c>
      <c r="B26" s="380" t="s">
        <v>514</v>
      </c>
      <c r="C26" s="380" t="s">
        <v>175</v>
      </c>
      <c r="D26" s="380" t="s">
        <v>515</v>
      </c>
      <c r="AG26" s="380" t="s">
        <v>568</v>
      </c>
      <c r="AH26" s="380" t="s">
        <v>569</v>
      </c>
      <c r="AI26" s="380" t="s">
        <v>516</v>
      </c>
      <c r="AJ26" s="383" t="s">
        <v>175</v>
      </c>
      <c r="AK26" s="381">
        <v>788150.13</v>
      </c>
      <c r="AL26" s="381">
        <v>0</v>
      </c>
      <c r="AM26" s="381">
        <v>788150.13</v>
      </c>
      <c r="AN26" s="381">
        <v>0</v>
      </c>
      <c r="AO26" s="381">
        <v>0</v>
      </c>
      <c r="AP26" s="381">
        <v>0</v>
      </c>
      <c r="AQ26" s="381">
        <v>788150.13</v>
      </c>
      <c r="AR26" s="383"/>
      <c r="AS26" s="383"/>
      <c r="AT26" s="383"/>
      <c r="AU26" s="383"/>
      <c r="AV26" s="383"/>
      <c r="AW26" s="383"/>
      <c r="AX26" s="383"/>
      <c r="AY26" s="383"/>
      <c r="AZ26" s="383"/>
      <c r="BA26" s="383"/>
    </row>
    <row r="27" spans="1:56" s="380" customFormat="1" ht="15.75" x14ac:dyDescent="0.25">
      <c r="A27" s="380" t="s">
        <v>513</v>
      </c>
      <c r="B27" s="380" t="s">
        <v>514</v>
      </c>
      <c r="C27" s="380" t="s">
        <v>175</v>
      </c>
      <c r="D27" s="380" t="s">
        <v>515</v>
      </c>
      <c r="AG27" s="380" t="s">
        <v>570</v>
      </c>
      <c r="AH27" s="380" t="s">
        <v>571</v>
      </c>
      <c r="AI27" s="380" t="s">
        <v>516</v>
      </c>
      <c r="AJ27" s="383" t="s">
        <v>175</v>
      </c>
      <c r="AK27" s="381">
        <v>-8670.35</v>
      </c>
      <c r="AL27" s="381">
        <v>0</v>
      </c>
      <c r="AM27" s="381">
        <v>-8670.35</v>
      </c>
      <c r="AN27" s="381">
        <v>0</v>
      </c>
      <c r="AO27" s="381">
        <v>0</v>
      </c>
      <c r="AP27" s="381">
        <v>0</v>
      </c>
      <c r="AQ27" s="381">
        <v>-8670.35</v>
      </c>
      <c r="AR27" s="383"/>
      <c r="AS27" s="383"/>
      <c r="AT27" s="383"/>
      <c r="AU27" s="383"/>
      <c r="AV27" s="383"/>
      <c r="AW27" s="383"/>
      <c r="AX27" s="383"/>
      <c r="AY27" s="383"/>
      <c r="AZ27" s="383"/>
      <c r="BA27" s="383"/>
    </row>
    <row r="28" spans="1:56" s="380" customFormat="1" ht="15.75" x14ac:dyDescent="0.25">
      <c r="A28" s="380" t="s">
        <v>513</v>
      </c>
      <c r="B28" s="380" t="s">
        <v>514</v>
      </c>
      <c r="C28" s="380" t="s">
        <v>175</v>
      </c>
      <c r="D28" s="380" t="s">
        <v>515</v>
      </c>
      <c r="AG28" s="380" t="s">
        <v>572</v>
      </c>
      <c r="AH28" s="380" t="s">
        <v>573</v>
      </c>
      <c r="AI28" s="380" t="s">
        <v>516</v>
      </c>
      <c r="AJ28" s="383" t="s">
        <v>175</v>
      </c>
      <c r="AK28" s="381">
        <v>-3991193.69</v>
      </c>
      <c r="AL28" s="381">
        <v>0</v>
      </c>
      <c r="AM28" s="381">
        <v>-3991193.69</v>
      </c>
      <c r="AN28" s="381">
        <v>0</v>
      </c>
      <c r="AO28" s="381">
        <v>0</v>
      </c>
      <c r="AP28" s="381">
        <v>0</v>
      </c>
      <c r="AQ28" s="381">
        <v>-3991193.69</v>
      </c>
      <c r="AR28" s="383"/>
      <c r="AS28" s="383"/>
      <c r="AT28" s="383"/>
      <c r="AU28" s="383"/>
      <c r="AV28" s="383"/>
      <c r="AW28" s="383"/>
      <c r="AX28" s="383"/>
      <c r="AY28" s="383"/>
      <c r="AZ28" s="383"/>
      <c r="BA28" s="383"/>
    </row>
    <row r="29" spans="1:56" s="380" customFormat="1" ht="15.75" x14ac:dyDescent="0.25">
      <c r="A29" s="380" t="s">
        <v>513</v>
      </c>
      <c r="B29" s="380" t="s">
        <v>514</v>
      </c>
      <c r="C29" s="380" t="s">
        <v>175</v>
      </c>
      <c r="D29" s="380" t="s">
        <v>515</v>
      </c>
      <c r="AG29" s="380" t="s">
        <v>574</v>
      </c>
      <c r="AH29" s="380" t="s">
        <v>575</v>
      </c>
      <c r="AI29" s="380" t="s">
        <v>516</v>
      </c>
      <c r="AJ29" s="383" t="s">
        <v>175</v>
      </c>
      <c r="AK29" s="381">
        <v>137579.31</v>
      </c>
      <c r="AL29" s="381">
        <v>0</v>
      </c>
      <c r="AM29" s="381">
        <v>137579.31</v>
      </c>
      <c r="AN29" s="381">
        <v>0</v>
      </c>
      <c r="AO29" s="381">
        <v>0</v>
      </c>
      <c r="AP29" s="381">
        <v>0</v>
      </c>
      <c r="AQ29" s="381">
        <v>137579.31</v>
      </c>
      <c r="AR29" s="383"/>
      <c r="AS29" s="383"/>
      <c r="AT29" s="383"/>
      <c r="AU29" s="383"/>
      <c r="AV29" s="383"/>
      <c r="AW29" s="383"/>
      <c r="AX29" s="383"/>
      <c r="AY29" s="383"/>
      <c r="AZ29" s="383"/>
      <c r="BA29" s="383"/>
    </row>
    <row r="30" spans="1:56" s="380" customFormat="1" ht="15.75" x14ac:dyDescent="0.25">
      <c r="A30" s="380" t="s">
        <v>513</v>
      </c>
      <c r="B30" s="380" t="s">
        <v>514</v>
      </c>
      <c r="C30" s="380" t="s">
        <v>175</v>
      </c>
      <c r="D30" s="380" t="s">
        <v>515</v>
      </c>
      <c r="AG30" s="380" t="s">
        <v>576</v>
      </c>
      <c r="AH30" s="380" t="s">
        <v>577</v>
      </c>
      <c r="AI30" s="380" t="s">
        <v>516</v>
      </c>
      <c r="AJ30" s="383" t="s">
        <v>175</v>
      </c>
      <c r="AK30" s="381">
        <v>-137579.31</v>
      </c>
      <c r="AL30" s="381">
        <v>0</v>
      </c>
      <c r="AM30" s="381">
        <v>-137579.31</v>
      </c>
      <c r="AN30" s="381">
        <v>0</v>
      </c>
      <c r="AO30" s="381">
        <v>0</v>
      </c>
      <c r="AP30" s="381">
        <v>0</v>
      </c>
      <c r="AQ30" s="381">
        <v>-137579.31</v>
      </c>
      <c r="AR30" s="383"/>
      <c r="AS30" s="383"/>
      <c r="AT30" s="383"/>
      <c r="AU30" s="383"/>
      <c r="AV30" s="383"/>
      <c r="AW30" s="383"/>
      <c r="AX30" s="383"/>
      <c r="AY30" s="383"/>
      <c r="AZ30" s="383"/>
      <c r="BA30" s="383"/>
    </row>
    <row r="31" spans="1:56" s="380" customFormat="1" ht="15.75" x14ac:dyDescent="0.25">
      <c r="A31" s="380" t="s">
        <v>513</v>
      </c>
      <c r="B31" s="380" t="s">
        <v>514</v>
      </c>
      <c r="C31" s="380" t="s">
        <v>186</v>
      </c>
      <c r="D31" s="380" t="s">
        <v>515</v>
      </c>
      <c r="AG31" s="380" t="s">
        <v>578</v>
      </c>
      <c r="AH31" s="380" t="s">
        <v>579</v>
      </c>
      <c r="AI31" s="380" t="s">
        <v>516</v>
      </c>
      <c r="AJ31" s="383" t="s">
        <v>186</v>
      </c>
      <c r="AK31" s="381">
        <v>85464.31</v>
      </c>
      <c r="AL31" s="381">
        <v>0</v>
      </c>
      <c r="AM31" s="381">
        <v>85464.31</v>
      </c>
      <c r="AN31" s="381">
        <v>125500.02</v>
      </c>
      <c r="AO31" s="381">
        <v>0</v>
      </c>
      <c r="AP31" s="381">
        <v>125500.02</v>
      </c>
      <c r="AQ31" s="381">
        <v>85464.31</v>
      </c>
      <c r="AR31" s="383"/>
      <c r="AS31" s="383"/>
      <c r="AT31" s="383"/>
      <c r="AU31" s="383"/>
      <c r="AV31" s="383"/>
      <c r="AW31" s="383"/>
      <c r="AX31" s="383"/>
      <c r="AY31" s="383"/>
      <c r="AZ31" s="383"/>
      <c r="BA31" s="383"/>
    </row>
    <row r="32" spans="1:56" s="380" customFormat="1" ht="15.75" x14ac:dyDescent="0.25">
      <c r="A32" s="380" t="s">
        <v>513</v>
      </c>
      <c r="B32" s="380" t="s">
        <v>514</v>
      </c>
      <c r="C32" s="380" t="s">
        <v>186</v>
      </c>
      <c r="D32" s="380" t="s">
        <v>515</v>
      </c>
      <c r="AG32" s="380" t="s">
        <v>580</v>
      </c>
      <c r="AH32" s="380" t="s">
        <v>581</v>
      </c>
      <c r="AI32" s="380" t="s">
        <v>516</v>
      </c>
      <c r="AJ32" s="383" t="s">
        <v>186</v>
      </c>
      <c r="AK32" s="381">
        <v>7145.47</v>
      </c>
      <c r="AL32" s="381">
        <v>0</v>
      </c>
      <c r="AM32" s="381">
        <v>7145.47</v>
      </c>
      <c r="AN32" s="381">
        <v>0</v>
      </c>
      <c r="AO32" s="381">
        <v>0</v>
      </c>
      <c r="AP32" s="381">
        <v>0</v>
      </c>
      <c r="AQ32" s="381">
        <v>7145.47</v>
      </c>
      <c r="AR32" s="383"/>
      <c r="AS32" s="383"/>
      <c r="AT32" s="383"/>
      <c r="AU32" s="383"/>
      <c r="AV32" s="383"/>
      <c r="AW32" s="383"/>
      <c r="AX32" s="383"/>
      <c r="AY32" s="383"/>
      <c r="AZ32" s="383"/>
      <c r="BA32" s="383"/>
    </row>
    <row r="33" spans="1:53" s="380" customFormat="1" ht="15.75" x14ac:dyDescent="0.25">
      <c r="A33" s="380" t="s">
        <v>513</v>
      </c>
      <c r="B33" s="380" t="s">
        <v>514</v>
      </c>
      <c r="C33" s="380" t="s">
        <v>215</v>
      </c>
      <c r="D33" s="380" t="s">
        <v>515</v>
      </c>
      <c r="AG33" s="380" t="s">
        <v>582</v>
      </c>
      <c r="AH33" s="380" t="s">
        <v>583</v>
      </c>
      <c r="AI33" s="380" t="s">
        <v>516</v>
      </c>
      <c r="AJ33" s="380" t="s">
        <v>215</v>
      </c>
      <c r="AK33" s="380">
        <v>3565.36</v>
      </c>
      <c r="AL33" s="380">
        <v>0</v>
      </c>
      <c r="AM33" s="380">
        <v>3565.36</v>
      </c>
      <c r="AN33" s="380">
        <v>0</v>
      </c>
      <c r="AO33" s="380">
        <v>0</v>
      </c>
      <c r="AP33" s="380">
        <v>0</v>
      </c>
      <c r="AQ33" s="380">
        <v>3565.36</v>
      </c>
    </row>
    <row r="34" spans="1:53" s="380" customFormat="1" ht="15.75" x14ac:dyDescent="0.25">
      <c r="A34" s="380" t="s">
        <v>513</v>
      </c>
      <c r="B34" s="380" t="s">
        <v>514</v>
      </c>
      <c r="C34" s="380" t="s">
        <v>218</v>
      </c>
      <c r="D34" s="380" t="s">
        <v>515</v>
      </c>
      <c r="AG34" s="380" t="s">
        <v>584</v>
      </c>
      <c r="AH34" s="380" t="s">
        <v>585</v>
      </c>
      <c r="AI34" s="380" t="s">
        <v>516</v>
      </c>
      <c r="AJ34" s="380" t="s">
        <v>218</v>
      </c>
      <c r="AK34" s="380">
        <v>0</v>
      </c>
      <c r="AL34" s="380">
        <v>0</v>
      </c>
      <c r="AM34" s="380">
        <v>0</v>
      </c>
      <c r="AN34" s="380">
        <v>562.94000000000005</v>
      </c>
      <c r="AO34" s="380">
        <v>0</v>
      </c>
      <c r="AP34" s="380">
        <v>562.94000000000005</v>
      </c>
      <c r="AQ34" s="380">
        <v>0</v>
      </c>
    </row>
    <row r="35" spans="1:53" s="380" customFormat="1" ht="15.75" x14ac:dyDescent="0.25">
      <c r="A35" s="380" t="s">
        <v>513</v>
      </c>
      <c r="B35" s="380" t="s">
        <v>514</v>
      </c>
      <c r="C35" s="380" t="s">
        <v>218</v>
      </c>
      <c r="D35" s="380" t="s">
        <v>515</v>
      </c>
      <c r="AG35" s="380" t="s">
        <v>586</v>
      </c>
      <c r="AH35" s="380" t="s">
        <v>587</v>
      </c>
      <c r="AI35" s="380" t="s">
        <v>516</v>
      </c>
      <c r="AJ35" s="380" t="s">
        <v>218</v>
      </c>
      <c r="AK35" s="380">
        <v>0</v>
      </c>
      <c r="AL35" s="380">
        <v>0</v>
      </c>
      <c r="AM35" s="380">
        <v>0</v>
      </c>
      <c r="AN35" s="380">
        <v>830.42</v>
      </c>
      <c r="AO35" s="380">
        <v>0</v>
      </c>
      <c r="AP35" s="380">
        <v>830.42</v>
      </c>
      <c r="AQ35" s="380">
        <v>0</v>
      </c>
    </row>
    <row r="36" spans="1:53" s="380" customFormat="1" ht="15.75" x14ac:dyDescent="0.25">
      <c r="A36" s="380" t="s">
        <v>513</v>
      </c>
      <c r="B36" s="380" t="s">
        <v>514</v>
      </c>
      <c r="C36" s="380" t="s">
        <v>218</v>
      </c>
      <c r="D36" s="380" t="s">
        <v>515</v>
      </c>
      <c r="AG36" s="380" t="s">
        <v>588</v>
      </c>
      <c r="AH36" s="380" t="s">
        <v>589</v>
      </c>
      <c r="AI36" s="380" t="s">
        <v>516</v>
      </c>
      <c r="AJ36" s="380" t="s">
        <v>218</v>
      </c>
      <c r="AK36" s="380">
        <v>0</v>
      </c>
      <c r="AL36" s="380">
        <v>0</v>
      </c>
      <c r="AM36" s="380">
        <v>0</v>
      </c>
      <c r="AN36" s="380">
        <v>2484.81</v>
      </c>
      <c r="AO36" s="380">
        <v>0</v>
      </c>
      <c r="AP36" s="380">
        <v>2484.81</v>
      </c>
      <c r="AQ36" s="380">
        <v>0</v>
      </c>
    </row>
    <row r="37" spans="1:53" s="380" customFormat="1" ht="15.75" x14ac:dyDescent="0.25">
      <c r="A37" s="380" t="s">
        <v>513</v>
      </c>
      <c r="B37" s="380" t="s">
        <v>514</v>
      </c>
      <c r="C37" s="380" t="s">
        <v>218</v>
      </c>
      <c r="D37" s="380" t="s">
        <v>515</v>
      </c>
      <c r="AG37" s="380" t="s">
        <v>590</v>
      </c>
      <c r="AH37" s="380" t="s">
        <v>591</v>
      </c>
      <c r="AI37" s="380" t="s">
        <v>516</v>
      </c>
      <c r="AJ37" s="380" t="s">
        <v>218</v>
      </c>
      <c r="AK37" s="380">
        <v>0</v>
      </c>
      <c r="AL37" s="380">
        <v>0</v>
      </c>
      <c r="AM37" s="380">
        <v>0</v>
      </c>
      <c r="AN37" s="380">
        <v>1000</v>
      </c>
      <c r="AO37" s="380">
        <v>0</v>
      </c>
      <c r="AP37" s="380">
        <v>1000</v>
      </c>
      <c r="AQ37" s="380">
        <v>0</v>
      </c>
    </row>
    <row r="38" spans="1:53" s="380" customFormat="1" ht="15.75" x14ac:dyDescent="0.25">
      <c r="A38" s="380" t="s">
        <v>513</v>
      </c>
      <c r="B38" s="380" t="s">
        <v>514</v>
      </c>
      <c r="C38" s="380" t="s">
        <v>218</v>
      </c>
      <c r="D38" s="380" t="s">
        <v>515</v>
      </c>
      <c r="AG38" s="380" t="s">
        <v>592</v>
      </c>
      <c r="AH38" s="380" t="s">
        <v>593</v>
      </c>
      <c r="AI38" s="380" t="s">
        <v>516</v>
      </c>
      <c r="AJ38" s="380" t="s">
        <v>218</v>
      </c>
      <c r="AK38" s="380">
        <v>204.41</v>
      </c>
      <c r="AL38" s="380">
        <v>0</v>
      </c>
      <c r="AM38" s="380">
        <v>204.41</v>
      </c>
      <c r="AN38" s="380">
        <v>1480.59</v>
      </c>
      <c r="AO38" s="380">
        <v>0</v>
      </c>
      <c r="AP38" s="380">
        <v>1480.59</v>
      </c>
      <c r="AQ38" s="380">
        <v>204.41</v>
      </c>
    </row>
    <row r="39" spans="1:53" s="380" customFormat="1" ht="15.75" x14ac:dyDescent="0.25">
      <c r="A39" s="380" t="s">
        <v>513</v>
      </c>
      <c r="B39" s="380" t="s">
        <v>514</v>
      </c>
      <c r="C39" s="380" t="s">
        <v>218</v>
      </c>
      <c r="D39" s="380" t="s">
        <v>515</v>
      </c>
      <c r="AG39" s="380" t="s">
        <v>594</v>
      </c>
      <c r="AH39" s="380" t="s">
        <v>595</v>
      </c>
      <c r="AI39" s="380" t="s">
        <v>516</v>
      </c>
      <c r="AJ39" s="380" t="s">
        <v>218</v>
      </c>
      <c r="AK39" s="380">
        <v>58</v>
      </c>
      <c r="AL39" s="380">
        <v>0</v>
      </c>
      <c r="AM39" s="380">
        <v>58</v>
      </c>
      <c r="AN39" s="380">
        <v>6070.37</v>
      </c>
      <c r="AO39" s="380">
        <v>0</v>
      </c>
      <c r="AP39" s="380">
        <v>6070.37</v>
      </c>
      <c r="AQ39" s="380">
        <v>58</v>
      </c>
    </row>
    <row r="40" spans="1:53" s="380" customFormat="1" ht="15.75" x14ac:dyDescent="0.25">
      <c r="A40" s="380" t="s">
        <v>513</v>
      </c>
      <c r="B40" s="380" t="s">
        <v>514</v>
      </c>
      <c r="C40" s="380" t="s">
        <v>218</v>
      </c>
      <c r="D40" s="380" t="s">
        <v>515</v>
      </c>
      <c r="AG40" s="380" t="s">
        <v>596</v>
      </c>
      <c r="AH40" s="380" t="s">
        <v>597</v>
      </c>
      <c r="AI40" s="380" t="s">
        <v>516</v>
      </c>
      <c r="AJ40" s="380" t="s">
        <v>218</v>
      </c>
      <c r="AK40" s="380">
        <v>767.48</v>
      </c>
      <c r="AL40" s="380">
        <v>0</v>
      </c>
      <c r="AM40" s="380">
        <v>767.48</v>
      </c>
      <c r="AN40" s="380">
        <v>0</v>
      </c>
      <c r="AO40" s="380">
        <v>0</v>
      </c>
      <c r="AP40" s="380">
        <v>0</v>
      </c>
      <c r="AQ40" s="380">
        <v>767.48</v>
      </c>
    </row>
    <row r="41" spans="1:53" s="380" customFormat="1" ht="15.75" x14ac:dyDescent="0.25">
      <c r="A41" s="380" t="s">
        <v>513</v>
      </c>
      <c r="B41" s="380" t="s">
        <v>514</v>
      </c>
      <c r="C41" s="380" t="s">
        <v>218</v>
      </c>
      <c r="D41" s="380" t="s">
        <v>515</v>
      </c>
      <c r="AG41" s="380" t="s">
        <v>598</v>
      </c>
      <c r="AH41" s="380" t="s">
        <v>599</v>
      </c>
      <c r="AI41" s="380" t="s">
        <v>516</v>
      </c>
      <c r="AJ41" s="380" t="s">
        <v>218</v>
      </c>
      <c r="AK41" s="380">
        <v>423.54</v>
      </c>
      <c r="AL41" s="380">
        <v>0</v>
      </c>
      <c r="AM41" s="380">
        <v>423.54</v>
      </c>
      <c r="AN41" s="380">
        <v>119758.61</v>
      </c>
      <c r="AO41" s="380">
        <v>0</v>
      </c>
      <c r="AP41" s="380">
        <v>119758.61</v>
      </c>
      <c r="AQ41" s="380">
        <v>423.54</v>
      </c>
    </row>
    <row r="42" spans="1:53" s="380" customFormat="1" ht="15.75" x14ac:dyDescent="0.25">
      <c r="A42" s="380" t="s">
        <v>513</v>
      </c>
      <c r="B42" s="380" t="s">
        <v>514</v>
      </c>
      <c r="C42" s="380" t="s">
        <v>218</v>
      </c>
      <c r="D42" s="380" t="s">
        <v>515</v>
      </c>
      <c r="AG42" s="380" t="s">
        <v>600</v>
      </c>
      <c r="AH42" s="380" t="s">
        <v>601</v>
      </c>
      <c r="AI42" s="380" t="s">
        <v>516</v>
      </c>
      <c r="AJ42" s="383" t="s">
        <v>218</v>
      </c>
      <c r="AK42" s="381">
        <v>19414.12</v>
      </c>
      <c r="AL42" s="381">
        <v>0</v>
      </c>
      <c r="AM42" s="381">
        <v>19414.12</v>
      </c>
      <c r="AN42" s="381">
        <v>40376.629999999997</v>
      </c>
      <c r="AO42" s="381">
        <v>0</v>
      </c>
      <c r="AP42" s="381">
        <v>40376.629999999997</v>
      </c>
      <c r="AQ42" s="381">
        <v>19414.12</v>
      </c>
      <c r="AR42" s="383"/>
      <c r="AS42" s="383"/>
      <c r="AT42" s="383"/>
      <c r="AU42" s="383"/>
      <c r="AV42" s="383"/>
      <c r="AW42" s="383"/>
      <c r="AX42" s="383"/>
      <c r="AY42" s="383"/>
      <c r="AZ42" s="383"/>
      <c r="BA42" s="383"/>
    </row>
    <row r="43" spans="1:53" s="380" customFormat="1" ht="15.75" x14ac:dyDescent="0.25">
      <c r="A43" s="380" t="s">
        <v>513</v>
      </c>
      <c r="B43" s="380" t="s">
        <v>514</v>
      </c>
      <c r="C43" s="380" t="s">
        <v>290</v>
      </c>
      <c r="D43" s="380" t="s">
        <v>515</v>
      </c>
      <c r="AG43" s="380" t="s">
        <v>602</v>
      </c>
      <c r="AH43" s="380" t="s">
        <v>603</v>
      </c>
      <c r="AI43" s="380" t="s">
        <v>516</v>
      </c>
      <c r="AJ43" s="383" t="s">
        <v>290</v>
      </c>
      <c r="AK43" s="381">
        <v>231956</v>
      </c>
      <c r="AL43" s="381">
        <v>0</v>
      </c>
      <c r="AM43" s="381">
        <v>231956</v>
      </c>
      <c r="AN43" s="381">
        <v>231956</v>
      </c>
      <c r="AO43" s="381">
        <v>0</v>
      </c>
      <c r="AP43" s="381">
        <v>231956</v>
      </c>
      <c r="AQ43" s="381">
        <v>231956</v>
      </c>
      <c r="AR43" s="383"/>
      <c r="AS43" s="383"/>
      <c r="AT43" s="383"/>
      <c r="AU43" s="383"/>
      <c r="AV43" s="383"/>
      <c r="AW43" s="383"/>
      <c r="AX43" s="383"/>
      <c r="AY43" s="383"/>
      <c r="AZ43" s="383"/>
      <c r="BA43" s="383"/>
    </row>
    <row r="44" spans="1:53" s="380" customFormat="1" ht="15.75" x14ac:dyDescent="0.25">
      <c r="A44" s="380" t="s">
        <v>513</v>
      </c>
      <c r="B44" s="380" t="s">
        <v>514</v>
      </c>
      <c r="C44" s="380" t="s">
        <v>284</v>
      </c>
      <c r="D44" s="380" t="s">
        <v>515</v>
      </c>
      <c r="AG44" s="380" t="s">
        <v>604</v>
      </c>
      <c r="AH44" s="380" t="s">
        <v>605</v>
      </c>
      <c r="AI44" s="380" t="s">
        <v>516</v>
      </c>
      <c r="AJ44" s="383" t="s">
        <v>284</v>
      </c>
      <c r="AK44" s="381">
        <v>6174.02</v>
      </c>
      <c r="AL44" s="381">
        <v>0</v>
      </c>
      <c r="AM44" s="381">
        <v>6174.02</v>
      </c>
      <c r="AN44" s="381">
        <v>6174.02</v>
      </c>
      <c r="AO44" s="381">
        <v>0</v>
      </c>
      <c r="AP44" s="381">
        <v>6174.02</v>
      </c>
      <c r="AQ44" s="381">
        <v>6174.02</v>
      </c>
      <c r="AR44" s="383"/>
      <c r="AS44" s="383"/>
      <c r="AT44" s="383"/>
      <c r="AU44" s="383"/>
      <c r="AV44" s="383"/>
      <c r="AW44" s="383"/>
      <c r="AX44" s="383"/>
      <c r="AY44" s="383"/>
      <c r="AZ44" s="383"/>
      <c r="BA44" s="383"/>
    </row>
    <row r="45" spans="1:53" s="380" customFormat="1" ht="15.75" x14ac:dyDescent="0.25">
      <c r="A45" s="380" t="s">
        <v>513</v>
      </c>
      <c r="B45" s="380" t="s">
        <v>514</v>
      </c>
      <c r="C45" s="380" t="s">
        <v>281</v>
      </c>
      <c r="D45" s="380" t="s">
        <v>515</v>
      </c>
      <c r="AG45" s="380" t="s">
        <v>606</v>
      </c>
      <c r="AH45" s="380" t="s">
        <v>607</v>
      </c>
      <c r="AI45" s="380" t="s">
        <v>516</v>
      </c>
      <c r="AJ45" s="383" t="s">
        <v>281</v>
      </c>
      <c r="AK45" s="381">
        <v>46391.199999999997</v>
      </c>
      <c r="AL45" s="381">
        <v>0</v>
      </c>
      <c r="AM45" s="381">
        <v>46391.199999999997</v>
      </c>
      <c r="AN45" s="381">
        <v>2993.84</v>
      </c>
      <c r="AO45" s="381">
        <v>0</v>
      </c>
      <c r="AP45" s="381">
        <v>2993.84</v>
      </c>
      <c r="AQ45" s="381">
        <v>46391.199999999997</v>
      </c>
      <c r="AR45" s="383"/>
      <c r="AS45" s="383"/>
      <c r="AT45" s="383"/>
      <c r="AU45" s="383"/>
      <c r="AV45" s="383"/>
      <c r="AW45" s="383"/>
      <c r="AX45" s="383"/>
      <c r="AY45" s="383"/>
      <c r="AZ45" s="383"/>
      <c r="BA45" s="383"/>
    </row>
    <row r="46" spans="1:53" s="380" customFormat="1" ht="15.75" x14ac:dyDescent="0.25">
      <c r="A46" s="380" t="s">
        <v>513</v>
      </c>
      <c r="B46" s="380" t="s">
        <v>514</v>
      </c>
      <c r="C46" s="380" t="s">
        <v>278</v>
      </c>
      <c r="D46" s="380" t="s">
        <v>515</v>
      </c>
      <c r="AG46" s="380" t="s">
        <v>608</v>
      </c>
      <c r="AH46" s="380" t="s">
        <v>609</v>
      </c>
      <c r="AI46" s="380" t="s">
        <v>516</v>
      </c>
      <c r="AJ46" s="383" t="s">
        <v>278</v>
      </c>
      <c r="AK46" s="381">
        <v>135612.17000000001</v>
      </c>
      <c r="AL46" s="381">
        <v>0</v>
      </c>
      <c r="AM46" s="381">
        <v>135612.17000000001</v>
      </c>
      <c r="AN46" s="381">
        <v>18245.689999999999</v>
      </c>
      <c r="AO46" s="381">
        <v>0</v>
      </c>
      <c r="AP46" s="381">
        <v>18245.689999999999</v>
      </c>
      <c r="AQ46" s="381">
        <v>135612.17000000001</v>
      </c>
      <c r="AR46" s="383"/>
      <c r="AS46" s="383"/>
      <c r="AT46" s="383"/>
      <c r="AU46" s="383"/>
      <c r="AV46" s="383"/>
      <c r="AW46" s="383"/>
      <c r="AX46" s="383"/>
      <c r="AY46" s="383"/>
      <c r="AZ46" s="383"/>
      <c r="BA46" s="383"/>
    </row>
    <row r="47" spans="1:53" s="380" customFormat="1" ht="15.75" x14ac:dyDescent="0.25">
      <c r="A47" s="380" t="s">
        <v>513</v>
      </c>
      <c r="B47" s="380" t="s">
        <v>514</v>
      </c>
      <c r="C47" s="380" t="s">
        <v>265</v>
      </c>
      <c r="D47" s="380" t="s">
        <v>515</v>
      </c>
      <c r="AG47" s="380" t="s">
        <v>610</v>
      </c>
      <c r="AH47" s="380" t="s">
        <v>611</v>
      </c>
      <c r="AI47" s="380" t="s">
        <v>516</v>
      </c>
      <c r="AJ47" s="383" t="s">
        <v>265</v>
      </c>
      <c r="AK47" s="381">
        <v>0</v>
      </c>
      <c r="AL47" s="381">
        <v>0</v>
      </c>
      <c r="AM47" s="381">
        <v>0</v>
      </c>
      <c r="AN47" s="381">
        <v>-95465.38</v>
      </c>
      <c r="AO47" s="381">
        <v>0</v>
      </c>
      <c r="AP47" s="381">
        <v>-95465.38</v>
      </c>
      <c r="AQ47" s="381">
        <v>0</v>
      </c>
      <c r="AR47" s="383"/>
      <c r="AS47" s="383"/>
      <c r="AT47" s="383"/>
      <c r="AU47" s="383"/>
      <c r="AV47" s="383"/>
      <c r="AW47" s="383"/>
      <c r="AX47" s="383"/>
      <c r="AY47" s="383"/>
      <c r="AZ47" s="383"/>
      <c r="BA47" s="383"/>
    </row>
    <row r="48" spans="1:53" s="380" customFormat="1" ht="15.75" x14ac:dyDescent="0.25">
      <c r="A48" s="380" t="s">
        <v>513</v>
      </c>
      <c r="B48" s="380" t="s">
        <v>514</v>
      </c>
      <c r="C48" s="380" t="s">
        <v>306</v>
      </c>
      <c r="D48" s="380" t="s">
        <v>515</v>
      </c>
      <c r="AG48" s="380" t="s">
        <v>612</v>
      </c>
      <c r="AH48" s="380" t="s">
        <v>613</v>
      </c>
      <c r="AI48" s="380" t="s">
        <v>516</v>
      </c>
      <c r="AJ48" s="383" t="s">
        <v>306</v>
      </c>
      <c r="AK48" s="381">
        <v>982667.39</v>
      </c>
      <c r="AL48" s="381">
        <v>0</v>
      </c>
      <c r="AM48" s="381">
        <v>982667.39</v>
      </c>
      <c r="AN48" s="381">
        <v>782667.39</v>
      </c>
      <c r="AO48" s="381">
        <v>0</v>
      </c>
      <c r="AP48" s="381">
        <v>782667.39</v>
      </c>
      <c r="AQ48" s="381">
        <v>982667.39</v>
      </c>
      <c r="AR48" s="383"/>
      <c r="AS48" s="383"/>
      <c r="AT48" s="383"/>
      <c r="AU48" s="383"/>
      <c r="AV48" s="383"/>
      <c r="AW48" s="383"/>
      <c r="AX48" s="383"/>
      <c r="AY48" s="383"/>
      <c r="AZ48" s="383"/>
      <c r="BA48" s="383"/>
    </row>
    <row r="49" spans="1:43" s="380" customFormat="1" ht="15.75" x14ac:dyDescent="0.25">
      <c r="A49" s="380" t="s">
        <v>513</v>
      </c>
      <c r="B49" s="380" t="s">
        <v>514</v>
      </c>
      <c r="C49" s="380" t="s">
        <v>330</v>
      </c>
      <c r="D49" s="380" t="s">
        <v>515</v>
      </c>
      <c r="AG49" s="380" t="s">
        <v>614</v>
      </c>
      <c r="AH49" s="380" t="s">
        <v>615</v>
      </c>
      <c r="AI49" s="380" t="s">
        <v>516</v>
      </c>
      <c r="AJ49" s="380" t="s">
        <v>330</v>
      </c>
      <c r="AK49" s="380">
        <v>69262.28</v>
      </c>
      <c r="AL49" s="380">
        <v>0</v>
      </c>
      <c r="AM49" s="380">
        <v>69262.28</v>
      </c>
      <c r="AN49" s="380">
        <v>48185.66</v>
      </c>
      <c r="AO49" s="380">
        <v>0</v>
      </c>
      <c r="AP49" s="380">
        <v>48185.66</v>
      </c>
      <c r="AQ49" s="380">
        <v>69262.28</v>
      </c>
    </row>
    <row r="50" spans="1:43" s="380" customFormat="1" ht="15.75" x14ac:dyDescent="0.25">
      <c r="A50" s="380" t="s">
        <v>513</v>
      </c>
      <c r="B50" s="380" t="s">
        <v>514</v>
      </c>
      <c r="C50" s="380" t="s">
        <v>335</v>
      </c>
      <c r="D50" s="380" t="s">
        <v>515</v>
      </c>
      <c r="AG50" s="380" t="s">
        <v>616</v>
      </c>
      <c r="AH50" s="380" t="s">
        <v>617</v>
      </c>
      <c r="AI50" s="380" t="s">
        <v>516</v>
      </c>
      <c r="AJ50" s="380" t="s">
        <v>335</v>
      </c>
      <c r="AK50" s="380">
        <v>0</v>
      </c>
      <c r="AL50" s="380">
        <v>0</v>
      </c>
      <c r="AM50" s="380">
        <v>0</v>
      </c>
      <c r="AN50" s="380">
        <v>87041.43</v>
      </c>
      <c r="AO50" s="380">
        <v>0</v>
      </c>
      <c r="AP50" s="380">
        <v>87041.43</v>
      </c>
      <c r="AQ50" s="380">
        <v>0</v>
      </c>
    </row>
    <row r="51" spans="1:43" s="380" customFormat="1" ht="15.75" x14ac:dyDescent="0.25">
      <c r="A51" s="380" t="s">
        <v>513</v>
      </c>
      <c r="B51" s="380" t="s">
        <v>514</v>
      </c>
      <c r="C51" s="380" t="s">
        <v>345</v>
      </c>
      <c r="D51" s="380" t="s">
        <v>515</v>
      </c>
      <c r="AG51" s="380" t="s">
        <v>618</v>
      </c>
      <c r="AH51" s="380" t="s">
        <v>619</v>
      </c>
      <c r="AI51" s="380" t="s">
        <v>516</v>
      </c>
      <c r="AJ51" s="380" t="s">
        <v>345</v>
      </c>
      <c r="AK51" s="380">
        <v>1459559.93</v>
      </c>
      <c r="AL51" s="380">
        <v>0</v>
      </c>
      <c r="AM51" s="380">
        <v>1459559.93</v>
      </c>
      <c r="AN51" s="380">
        <v>261587.52</v>
      </c>
      <c r="AO51" s="380">
        <v>0</v>
      </c>
      <c r="AP51" s="380">
        <v>261587.52</v>
      </c>
      <c r="AQ51" s="380">
        <v>1459559.93</v>
      </c>
    </row>
    <row r="52" spans="1:43" s="380" customFormat="1" ht="15.75" x14ac:dyDescent="0.25">
      <c r="A52" s="380" t="s">
        <v>513</v>
      </c>
      <c r="B52" s="380" t="s">
        <v>514</v>
      </c>
      <c r="C52" s="380" t="s">
        <v>345</v>
      </c>
      <c r="D52" s="380" t="s">
        <v>515</v>
      </c>
      <c r="AG52" s="380" t="s">
        <v>620</v>
      </c>
      <c r="AH52" s="380" t="s">
        <v>621</v>
      </c>
      <c r="AI52" s="380" t="s">
        <v>516</v>
      </c>
      <c r="AJ52" s="380" t="s">
        <v>345</v>
      </c>
      <c r="AK52" s="380">
        <v>508.2</v>
      </c>
      <c r="AL52" s="380">
        <v>0</v>
      </c>
      <c r="AM52" s="380">
        <v>508.2</v>
      </c>
      <c r="AN52" s="380">
        <v>0</v>
      </c>
      <c r="AO52" s="380">
        <v>0</v>
      </c>
      <c r="AP52" s="380">
        <v>0</v>
      </c>
      <c r="AQ52" s="380">
        <v>508.2</v>
      </c>
    </row>
    <row r="53" spans="1:43" s="380" customFormat="1" ht="15.75" x14ac:dyDescent="0.25">
      <c r="A53" s="380" t="s">
        <v>513</v>
      </c>
      <c r="B53" s="380" t="s">
        <v>514</v>
      </c>
      <c r="C53" s="380" t="s">
        <v>345</v>
      </c>
      <c r="D53" s="380" t="s">
        <v>515</v>
      </c>
      <c r="AG53" s="380" t="s">
        <v>622</v>
      </c>
      <c r="AH53" s="380" t="s">
        <v>623</v>
      </c>
      <c r="AI53" s="380" t="s">
        <v>516</v>
      </c>
      <c r="AJ53" s="380" t="s">
        <v>345</v>
      </c>
      <c r="AK53" s="380">
        <v>45715.55</v>
      </c>
      <c r="AL53" s="380">
        <v>0</v>
      </c>
      <c r="AM53" s="380">
        <v>45715.55</v>
      </c>
      <c r="AN53" s="380">
        <v>168557.44</v>
      </c>
      <c r="AO53" s="380">
        <v>0</v>
      </c>
      <c r="AP53" s="380">
        <v>168557.44</v>
      </c>
      <c r="AQ53" s="380">
        <v>45715.55</v>
      </c>
    </row>
    <row r="54" spans="1:43" s="380" customFormat="1" ht="15.75" x14ac:dyDescent="0.25">
      <c r="A54" s="380" t="s">
        <v>513</v>
      </c>
      <c r="B54" s="380" t="s">
        <v>514</v>
      </c>
      <c r="C54" s="380" t="s">
        <v>345</v>
      </c>
      <c r="D54" s="380" t="s">
        <v>515</v>
      </c>
      <c r="AG54" s="380" t="s">
        <v>624</v>
      </c>
      <c r="AH54" s="380" t="s">
        <v>625</v>
      </c>
      <c r="AI54" s="380" t="s">
        <v>516</v>
      </c>
      <c r="AJ54" s="380" t="s">
        <v>345</v>
      </c>
      <c r="AK54" s="380">
        <v>0</v>
      </c>
      <c r="AL54" s="380">
        <v>0</v>
      </c>
      <c r="AM54" s="380">
        <v>0</v>
      </c>
      <c r="AN54" s="380">
        <v>-11264.01</v>
      </c>
      <c r="AO54" s="380">
        <v>0</v>
      </c>
      <c r="AP54" s="380">
        <v>-11264.01</v>
      </c>
      <c r="AQ54" s="380">
        <v>0</v>
      </c>
    </row>
    <row r="55" spans="1:43" s="380" customFormat="1" ht="15.75" x14ac:dyDescent="0.25">
      <c r="A55" s="380" t="s">
        <v>513</v>
      </c>
      <c r="B55" s="380" t="s">
        <v>514</v>
      </c>
      <c r="C55" s="380" t="s">
        <v>345</v>
      </c>
      <c r="D55" s="380" t="s">
        <v>515</v>
      </c>
      <c r="AG55" s="380" t="s">
        <v>626</v>
      </c>
      <c r="AH55" s="380" t="s">
        <v>627</v>
      </c>
      <c r="AI55" s="380" t="s">
        <v>516</v>
      </c>
      <c r="AJ55" s="380" t="s">
        <v>345</v>
      </c>
      <c r="AK55" s="380">
        <v>-926314.49</v>
      </c>
      <c r="AL55" s="380">
        <v>0</v>
      </c>
      <c r="AM55" s="380">
        <v>-926314.49</v>
      </c>
      <c r="AN55" s="380">
        <v>0</v>
      </c>
      <c r="AO55" s="380">
        <v>0</v>
      </c>
      <c r="AP55" s="380">
        <v>0</v>
      </c>
      <c r="AQ55" s="380">
        <v>-926314.49</v>
      </c>
    </row>
    <row r="56" spans="1:43" s="380" customFormat="1" ht="15.75" x14ac:dyDescent="0.25">
      <c r="A56" s="380" t="s">
        <v>513</v>
      </c>
      <c r="B56" s="380" t="s">
        <v>514</v>
      </c>
      <c r="C56" s="380" t="s">
        <v>347</v>
      </c>
      <c r="D56" s="380" t="s">
        <v>515</v>
      </c>
      <c r="AG56" s="380" t="s">
        <v>628</v>
      </c>
      <c r="AH56" s="380" t="s">
        <v>629</v>
      </c>
      <c r="AI56" s="380" t="s">
        <v>516</v>
      </c>
      <c r="AJ56" s="380" t="s">
        <v>347</v>
      </c>
      <c r="AK56" s="380">
        <v>63141.3</v>
      </c>
      <c r="AL56" s="380">
        <v>0</v>
      </c>
      <c r="AM56" s="380">
        <v>63141.3</v>
      </c>
      <c r="AN56" s="380">
        <v>0</v>
      </c>
      <c r="AO56" s="380">
        <v>0</v>
      </c>
      <c r="AP56" s="380">
        <v>0</v>
      </c>
      <c r="AQ56" s="380">
        <v>63141.3</v>
      </c>
    </row>
    <row r="57" spans="1:43" s="380" customFormat="1" ht="15.75" x14ac:dyDescent="0.25">
      <c r="A57" s="380" t="s">
        <v>513</v>
      </c>
      <c r="B57" s="380" t="s">
        <v>514</v>
      </c>
      <c r="C57" s="380" t="s">
        <v>352</v>
      </c>
      <c r="D57" s="380" t="s">
        <v>515</v>
      </c>
      <c r="AG57" s="380" t="s">
        <v>630</v>
      </c>
      <c r="AH57" s="380" t="s">
        <v>631</v>
      </c>
      <c r="AI57" s="380" t="s">
        <v>516</v>
      </c>
      <c r="AJ57" s="380" t="s">
        <v>352</v>
      </c>
      <c r="AK57" s="380">
        <v>0</v>
      </c>
      <c r="AL57" s="380">
        <v>0</v>
      </c>
      <c r="AM57" s="380">
        <v>0</v>
      </c>
      <c r="AN57" s="380">
        <v>-121.56</v>
      </c>
      <c r="AO57" s="380">
        <v>0</v>
      </c>
      <c r="AP57" s="380">
        <v>-121.56</v>
      </c>
      <c r="AQ57" s="380">
        <v>0</v>
      </c>
    </row>
    <row r="58" spans="1:43" s="380" customFormat="1" ht="15.75" x14ac:dyDescent="0.25">
      <c r="A58" s="380" t="s">
        <v>513</v>
      </c>
      <c r="B58" s="380" t="s">
        <v>514</v>
      </c>
      <c r="C58" s="380" t="s">
        <v>352</v>
      </c>
      <c r="D58" s="380" t="s">
        <v>515</v>
      </c>
      <c r="AG58" s="380" t="s">
        <v>632</v>
      </c>
      <c r="AH58" s="380" t="s">
        <v>633</v>
      </c>
      <c r="AI58" s="380" t="s">
        <v>516</v>
      </c>
      <c r="AJ58" s="380" t="s">
        <v>352</v>
      </c>
      <c r="AK58" s="380">
        <v>210.42</v>
      </c>
      <c r="AL58" s="380">
        <v>0</v>
      </c>
      <c r="AM58" s="380">
        <v>210.42</v>
      </c>
      <c r="AN58" s="380">
        <v>0</v>
      </c>
      <c r="AO58" s="380">
        <v>0</v>
      </c>
      <c r="AP58" s="380">
        <v>0</v>
      </c>
      <c r="AQ58" s="380">
        <v>210.42</v>
      </c>
    </row>
    <row r="59" spans="1:43" s="380" customFormat="1" ht="15.75" x14ac:dyDescent="0.25">
      <c r="A59" s="380" t="s">
        <v>513</v>
      </c>
      <c r="B59" s="380" t="s">
        <v>514</v>
      </c>
      <c r="C59" s="380" t="s">
        <v>355</v>
      </c>
      <c r="D59" s="380" t="s">
        <v>515</v>
      </c>
      <c r="AG59" s="380" t="s">
        <v>634</v>
      </c>
      <c r="AH59" s="380" t="s">
        <v>635</v>
      </c>
      <c r="AI59" s="380" t="s">
        <v>516</v>
      </c>
      <c r="AJ59" s="380" t="s">
        <v>355</v>
      </c>
      <c r="AK59" s="380">
        <v>186979.94</v>
      </c>
      <c r="AL59" s="380">
        <v>0</v>
      </c>
      <c r="AM59" s="380">
        <v>186979.94</v>
      </c>
      <c r="AN59" s="380">
        <v>115979.72</v>
      </c>
      <c r="AO59" s="380">
        <v>0</v>
      </c>
      <c r="AP59" s="380">
        <v>115979.72</v>
      </c>
      <c r="AQ59" s="380">
        <v>186979.94</v>
      </c>
    </row>
    <row r="60" spans="1:43" s="380" customFormat="1" ht="15.75" x14ac:dyDescent="0.25">
      <c r="A60" s="380" t="s">
        <v>513</v>
      </c>
      <c r="B60" s="380" t="s">
        <v>514</v>
      </c>
      <c r="C60" s="380" t="s">
        <v>357</v>
      </c>
      <c r="D60" s="380" t="s">
        <v>515</v>
      </c>
      <c r="AG60" s="380" t="s">
        <v>636</v>
      </c>
      <c r="AH60" s="380" t="s">
        <v>637</v>
      </c>
      <c r="AI60" s="380" t="s">
        <v>516</v>
      </c>
      <c r="AJ60" s="380" t="s">
        <v>357</v>
      </c>
      <c r="AK60" s="380">
        <v>40647.83</v>
      </c>
      <c r="AL60" s="380">
        <v>0</v>
      </c>
      <c r="AM60" s="380">
        <v>40647.83</v>
      </c>
      <c r="AN60" s="380">
        <v>32325.4</v>
      </c>
      <c r="AO60" s="380">
        <v>0</v>
      </c>
      <c r="AP60" s="380">
        <v>32325.4</v>
      </c>
      <c r="AQ60" s="380">
        <v>40647.83</v>
      </c>
    </row>
    <row r="61" spans="1:43" s="380" customFormat="1" ht="15.75" x14ac:dyDescent="0.25">
      <c r="A61" s="380" t="s">
        <v>513</v>
      </c>
      <c r="B61" s="380" t="s">
        <v>514</v>
      </c>
      <c r="C61" s="380" t="s">
        <v>357</v>
      </c>
      <c r="D61" s="380" t="s">
        <v>515</v>
      </c>
      <c r="AG61" s="380" t="s">
        <v>638</v>
      </c>
      <c r="AH61" s="380" t="s">
        <v>639</v>
      </c>
      <c r="AI61" s="380" t="s">
        <v>516</v>
      </c>
      <c r="AJ61" s="380" t="s">
        <v>357</v>
      </c>
      <c r="AK61" s="380">
        <v>1920.6</v>
      </c>
      <c r="AL61" s="380">
        <v>0</v>
      </c>
      <c r="AM61" s="380">
        <v>1920.6</v>
      </c>
      <c r="AN61" s="380">
        <v>700.74</v>
      </c>
      <c r="AO61" s="380">
        <v>0</v>
      </c>
      <c r="AP61" s="380">
        <v>700.74</v>
      </c>
      <c r="AQ61" s="380">
        <v>1920.6</v>
      </c>
    </row>
    <row r="62" spans="1:43" s="380" customFormat="1" ht="15.75" x14ac:dyDescent="0.25">
      <c r="A62" s="380" t="s">
        <v>513</v>
      </c>
      <c r="B62" s="380" t="s">
        <v>514</v>
      </c>
      <c r="C62" s="380" t="s">
        <v>357</v>
      </c>
      <c r="D62" s="380" t="s">
        <v>515</v>
      </c>
      <c r="AG62" s="380" t="s">
        <v>640</v>
      </c>
      <c r="AH62" s="380" t="s">
        <v>641</v>
      </c>
      <c r="AI62" s="380" t="s">
        <v>516</v>
      </c>
      <c r="AJ62" s="380" t="s">
        <v>357</v>
      </c>
      <c r="AK62" s="380">
        <v>5405.55</v>
      </c>
      <c r="AL62" s="380">
        <v>0</v>
      </c>
      <c r="AM62" s="380">
        <v>5405.55</v>
      </c>
      <c r="AN62" s="380">
        <v>3243.3</v>
      </c>
      <c r="AO62" s="380">
        <v>0</v>
      </c>
      <c r="AP62" s="380">
        <v>3243.3</v>
      </c>
      <c r="AQ62" s="380">
        <v>5405.55</v>
      </c>
    </row>
    <row r="63" spans="1:43" s="380" customFormat="1" ht="15.75" x14ac:dyDescent="0.25">
      <c r="A63" s="380" t="s">
        <v>513</v>
      </c>
      <c r="B63" s="380" t="s">
        <v>514</v>
      </c>
      <c r="C63" s="380" t="s">
        <v>357</v>
      </c>
      <c r="D63" s="380" t="s">
        <v>515</v>
      </c>
      <c r="AG63" s="380" t="s">
        <v>642</v>
      </c>
      <c r="AH63" s="380" t="s">
        <v>643</v>
      </c>
      <c r="AI63" s="380" t="s">
        <v>516</v>
      </c>
      <c r="AJ63" s="380" t="s">
        <v>357</v>
      </c>
      <c r="AK63" s="380">
        <v>71013.960000000006</v>
      </c>
      <c r="AL63" s="380">
        <v>0</v>
      </c>
      <c r="AM63" s="380">
        <v>71013.960000000006</v>
      </c>
      <c r="AN63" s="380">
        <v>24044.03</v>
      </c>
      <c r="AO63" s="380">
        <v>0</v>
      </c>
      <c r="AP63" s="380">
        <v>24044.03</v>
      </c>
      <c r="AQ63" s="380">
        <v>71013.960000000006</v>
      </c>
    </row>
    <row r="64" spans="1:43" s="380" customFormat="1" ht="15.75" x14ac:dyDescent="0.25">
      <c r="A64" s="380" t="s">
        <v>513</v>
      </c>
      <c r="B64" s="380" t="s">
        <v>514</v>
      </c>
      <c r="C64" s="380" t="s">
        <v>373</v>
      </c>
      <c r="D64" s="380" t="s">
        <v>515</v>
      </c>
      <c r="AG64" s="380" t="s">
        <v>644</v>
      </c>
      <c r="AH64" s="380" t="s">
        <v>645</v>
      </c>
      <c r="AI64" s="380" t="s">
        <v>516</v>
      </c>
      <c r="AJ64" s="380" t="s">
        <v>373</v>
      </c>
      <c r="AK64" s="380">
        <v>321947.74</v>
      </c>
      <c r="AL64" s="380">
        <v>0</v>
      </c>
      <c r="AM64" s="380">
        <v>321947.74</v>
      </c>
      <c r="AN64" s="380">
        <v>0</v>
      </c>
      <c r="AO64" s="380">
        <v>0</v>
      </c>
      <c r="AP64" s="380">
        <v>0</v>
      </c>
      <c r="AQ64" s="380">
        <v>321947.74</v>
      </c>
    </row>
    <row r="65" spans="1:43" s="380" customFormat="1" ht="15.75" x14ac:dyDescent="0.25">
      <c r="A65" s="380" t="s">
        <v>513</v>
      </c>
      <c r="B65" s="380" t="s">
        <v>514</v>
      </c>
      <c r="C65" s="380" t="s">
        <v>373</v>
      </c>
      <c r="D65" s="380" t="s">
        <v>515</v>
      </c>
      <c r="AG65" s="380" t="s">
        <v>646</v>
      </c>
      <c r="AH65" s="380" t="s">
        <v>647</v>
      </c>
      <c r="AI65" s="380" t="s">
        <v>516</v>
      </c>
      <c r="AJ65" s="380" t="s">
        <v>373</v>
      </c>
      <c r="AK65" s="380">
        <v>23167.55</v>
      </c>
      <c r="AL65" s="380">
        <v>0</v>
      </c>
      <c r="AM65" s="380">
        <v>23167.55</v>
      </c>
      <c r="AN65" s="380">
        <v>0</v>
      </c>
      <c r="AO65" s="380">
        <v>0</v>
      </c>
      <c r="AP65" s="380">
        <v>0</v>
      </c>
      <c r="AQ65" s="380">
        <v>23167.55</v>
      </c>
    </row>
    <row r="66" spans="1:43" s="380" customFormat="1" ht="15.75" x14ac:dyDescent="0.25">
      <c r="A66" s="380" t="s">
        <v>513</v>
      </c>
      <c r="B66" s="380" t="s">
        <v>514</v>
      </c>
      <c r="C66" s="380" t="s">
        <v>376</v>
      </c>
      <c r="D66" s="380" t="s">
        <v>515</v>
      </c>
      <c r="AG66" s="380" t="s">
        <v>648</v>
      </c>
      <c r="AH66" s="380" t="s">
        <v>649</v>
      </c>
      <c r="AI66" s="380" t="s">
        <v>516</v>
      </c>
      <c r="AJ66" s="380" t="s">
        <v>376</v>
      </c>
      <c r="AK66" s="380">
        <v>2993671.19</v>
      </c>
      <c r="AL66" s="380">
        <v>0</v>
      </c>
      <c r="AM66" s="380">
        <v>2993671.19</v>
      </c>
      <c r="AN66" s="380">
        <v>0</v>
      </c>
      <c r="AO66" s="380">
        <v>0</v>
      </c>
      <c r="AP66" s="380">
        <v>0</v>
      </c>
      <c r="AQ66" s="380">
        <v>2993671.19</v>
      </c>
    </row>
    <row r="67" spans="1:43" s="380" customFormat="1" ht="15.75" x14ac:dyDescent="0.25">
      <c r="A67" s="380" t="s">
        <v>513</v>
      </c>
      <c r="B67" s="380" t="s">
        <v>514</v>
      </c>
      <c r="C67" s="380" t="s">
        <v>376</v>
      </c>
      <c r="D67" s="380" t="s">
        <v>515</v>
      </c>
      <c r="AG67" s="380" t="s">
        <v>650</v>
      </c>
      <c r="AH67" s="380" t="s">
        <v>651</v>
      </c>
      <c r="AI67" s="380" t="s">
        <v>516</v>
      </c>
      <c r="AJ67" s="380" t="s">
        <v>376</v>
      </c>
      <c r="AK67" s="380">
        <v>291924.59999999998</v>
      </c>
      <c r="AL67" s="380">
        <v>0</v>
      </c>
      <c r="AM67" s="380">
        <v>291924.59999999998</v>
      </c>
      <c r="AN67" s="380">
        <v>0</v>
      </c>
      <c r="AO67" s="380">
        <v>0</v>
      </c>
      <c r="AP67" s="380">
        <v>0</v>
      </c>
      <c r="AQ67" s="380">
        <v>291924.59999999998</v>
      </c>
    </row>
    <row r="68" spans="1:43" s="380" customFormat="1" ht="15.75" x14ac:dyDescent="0.25">
      <c r="A68" s="380" t="s">
        <v>513</v>
      </c>
      <c r="B68" s="380" t="s">
        <v>514</v>
      </c>
      <c r="C68" s="380" t="s">
        <v>376</v>
      </c>
      <c r="D68" s="380" t="s">
        <v>515</v>
      </c>
      <c r="AG68" s="380" t="s">
        <v>652</v>
      </c>
      <c r="AH68" s="380" t="s">
        <v>653</v>
      </c>
      <c r="AI68" s="380" t="s">
        <v>516</v>
      </c>
      <c r="AJ68" s="380" t="s">
        <v>376</v>
      </c>
      <c r="AK68" s="380">
        <v>1918484.98</v>
      </c>
      <c r="AL68" s="380">
        <v>0</v>
      </c>
      <c r="AM68" s="380">
        <v>1918484.98</v>
      </c>
      <c r="AN68" s="380">
        <v>0</v>
      </c>
      <c r="AO68" s="380">
        <v>0</v>
      </c>
      <c r="AP68" s="380">
        <v>0</v>
      </c>
      <c r="AQ68" s="380">
        <v>1918484.98</v>
      </c>
    </row>
    <row r="69" spans="1:43" s="380" customFormat="1" ht="15.75" x14ac:dyDescent="0.25">
      <c r="A69" s="380" t="s">
        <v>513</v>
      </c>
      <c r="B69" s="380" t="s">
        <v>514</v>
      </c>
      <c r="C69" s="380" t="s">
        <v>376</v>
      </c>
      <c r="D69" s="380" t="s">
        <v>515</v>
      </c>
      <c r="AG69" s="380" t="s">
        <v>654</v>
      </c>
      <c r="AH69" s="380" t="s">
        <v>655</v>
      </c>
      <c r="AI69" s="380" t="s">
        <v>516</v>
      </c>
      <c r="AJ69" s="380" t="s">
        <v>376</v>
      </c>
      <c r="AK69" s="380">
        <v>-5204080.7699999996</v>
      </c>
      <c r="AL69" s="380">
        <v>0</v>
      </c>
      <c r="AM69" s="380">
        <v>-5204080.7699999996</v>
      </c>
      <c r="AN69" s="380">
        <v>0</v>
      </c>
      <c r="AO69" s="380">
        <v>0</v>
      </c>
      <c r="AP69" s="380">
        <v>0</v>
      </c>
      <c r="AQ69" s="380">
        <v>-5204080.7699999996</v>
      </c>
    </row>
    <row r="70" spans="1:43" s="380" customFormat="1" ht="15.75" x14ac:dyDescent="0.25">
      <c r="A70" s="380" t="s">
        <v>513</v>
      </c>
      <c r="B70" s="380" t="s">
        <v>514</v>
      </c>
      <c r="C70" s="380" t="s">
        <v>376</v>
      </c>
      <c r="D70" s="380" t="s">
        <v>515</v>
      </c>
      <c r="AG70" s="380" t="s">
        <v>656</v>
      </c>
      <c r="AH70" s="380" t="s">
        <v>657</v>
      </c>
      <c r="AI70" s="380" t="s">
        <v>516</v>
      </c>
      <c r="AJ70" s="380" t="s">
        <v>376</v>
      </c>
      <c r="AK70" s="380">
        <v>690324.59</v>
      </c>
      <c r="AL70" s="380">
        <v>0</v>
      </c>
      <c r="AM70" s="380">
        <v>690324.59</v>
      </c>
      <c r="AN70" s="380">
        <v>0</v>
      </c>
      <c r="AO70" s="380">
        <v>0</v>
      </c>
      <c r="AP70" s="380">
        <v>0</v>
      </c>
      <c r="AQ70" s="380">
        <v>690324.59</v>
      </c>
    </row>
    <row r="71" spans="1:43" s="380" customFormat="1" ht="15.75" x14ac:dyDescent="0.25">
      <c r="A71" s="380" t="s">
        <v>513</v>
      </c>
      <c r="B71" s="380" t="s">
        <v>514</v>
      </c>
      <c r="C71" s="380" t="s">
        <v>376</v>
      </c>
      <c r="D71" s="380" t="s">
        <v>515</v>
      </c>
      <c r="AG71" s="380" t="s">
        <v>658</v>
      </c>
      <c r="AH71" s="380" t="s">
        <v>659</v>
      </c>
      <c r="AI71" s="380" t="s">
        <v>516</v>
      </c>
      <c r="AJ71" s="380" t="s">
        <v>376</v>
      </c>
      <c r="AK71" s="380">
        <v>0</v>
      </c>
      <c r="AL71" s="380">
        <v>0</v>
      </c>
      <c r="AM71" s="380">
        <v>0</v>
      </c>
      <c r="AN71" s="380">
        <v>4300210.24</v>
      </c>
      <c r="AO71" s="380">
        <v>0</v>
      </c>
      <c r="AP71" s="380">
        <v>4300210.24</v>
      </c>
      <c r="AQ71" s="380">
        <v>0</v>
      </c>
    </row>
    <row r="72" spans="1:43" s="380" customFormat="1" ht="15.75" x14ac:dyDescent="0.25">
      <c r="A72" s="380" t="s">
        <v>513</v>
      </c>
      <c r="B72" s="380" t="s">
        <v>514</v>
      </c>
      <c r="C72" s="380" t="s">
        <v>376</v>
      </c>
      <c r="D72" s="380" t="s">
        <v>515</v>
      </c>
      <c r="AG72" s="380" t="s">
        <v>660</v>
      </c>
      <c r="AH72" s="380" t="s">
        <v>659</v>
      </c>
      <c r="AI72" s="380" t="s">
        <v>516</v>
      </c>
      <c r="AJ72" s="380" t="s">
        <v>376</v>
      </c>
      <c r="AK72" s="380">
        <v>327149.03999999998</v>
      </c>
      <c r="AL72" s="380">
        <v>0</v>
      </c>
      <c r="AM72" s="380">
        <v>327149.03999999998</v>
      </c>
      <c r="AN72" s="380">
        <v>0</v>
      </c>
      <c r="AO72" s="380">
        <v>0</v>
      </c>
      <c r="AP72" s="380">
        <v>0</v>
      </c>
      <c r="AQ72" s="380">
        <v>327149.03999999998</v>
      </c>
    </row>
    <row r="73" spans="1:43" s="380" customFormat="1" ht="15.75" x14ac:dyDescent="0.25">
      <c r="A73" s="380" t="s">
        <v>513</v>
      </c>
      <c r="B73" s="380" t="s">
        <v>514</v>
      </c>
      <c r="C73" s="380" t="s">
        <v>376</v>
      </c>
      <c r="D73" s="380" t="s">
        <v>515</v>
      </c>
      <c r="AG73" s="380" t="s">
        <v>661</v>
      </c>
      <c r="AH73" s="380" t="s">
        <v>662</v>
      </c>
      <c r="AI73" s="380" t="s">
        <v>516</v>
      </c>
      <c r="AJ73" s="380" t="s">
        <v>376</v>
      </c>
      <c r="AK73" s="380">
        <v>16890.75</v>
      </c>
      <c r="AL73" s="380">
        <v>0</v>
      </c>
      <c r="AM73" s="380">
        <v>16890.75</v>
      </c>
      <c r="AN73" s="380">
        <v>0</v>
      </c>
      <c r="AO73" s="380">
        <v>0</v>
      </c>
      <c r="AP73" s="380">
        <v>0</v>
      </c>
      <c r="AQ73" s="380">
        <v>16890.75</v>
      </c>
    </row>
    <row r="74" spans="1:43" s="380" customFormat="1" ht="15.75" x14ac:dyDescent="0.25">
      <c r="A74" s="380" t="s">
        <v>513</v>
      </c>
      <c r="B74" s="380" t="s">
        <v>514</v>
      </c>
      <c r="C74" s="380" t="s">
        <v>376</v>
      </c>
      <c r="D74" s="380" t="s">
        <v>515</v>
      </c>
      <c r="AG74" s="380" t="s">
        <v>663</v>
      </c>
      <c r="AH74" s="380" t="s">
        <v>662</v>
      </c>
      <c r="AI74" s="380" t="s">
        <v>516</v>
      </c>
      <c r="AJ74" s="380" t="s">
        <v>376</v>
      </c>
      <c r="AK74" s="380">
        <v>477161.54</v>
      </c>
      <c r="AL74" s="380">
        <v>0</v>
      </c>
      <c r="AM74" s="380">
        <v>477161.54</v>
      </c>
      <c r="AN74" s="380">
        <v>0</v>
      </c>
      <c r="AO74" s="380">
        <v>0</v>
      </c>
      <c r="AP74" s="380">
        <v>0</v>
      </c>
      <c r="AQ74" s="380">
        <v>477161.54</v>
      </c>
    </row>
    <row r="75" spans="1:43" s="380" customFormat="1" ht="15.75" x14ac:dyDescent="0.25">
      <c r="A75" s="380" t="s">
        <v>513</v>
      </c>
      <c r="B75" s="380" t="s">
        <v>514</v>
      </c>
      <c r="C75" s="380" t="s">
        <v>376</v>
      </c>
      <c r="D75" s="380" t="s">
        <v>515</v>
      </c>
      <c r="AG75" s="380" t="s">
        <v>664</v>
      </c>
      <c r="AH75" s="380" t="s">
        <v>665</v>
      </c>
      <c r="AI75" s="380" t="s">
        <v>516</v>
      </c>
      <c r="AJ75" s="380" t="s">
        <v>376</v>
      </c>
      <c r="AK75" s="380">
        <v>1869278.94</v>
      </c>
      <c r="AL75" s="380">
        <v>0</v>
      </c>
      <c r="AM75" s="380">
        <v>1869278.94</v>
      </c>
      <c r="AN75" s="380">
        <v>0</v>
      </c>
      <c r="AO75" s="380">
        <v>0</v>
      </c>
      <c r="AP75" s="380">
        <v>0</v>
      </c>
      <c r="AQ75" s="380">
        <v>1869278.94</v>
      </c>
    </row>
    <row r="76" spans="1:43" s="380" customFormat="1" ht="15.75" x14ac:dyDescent="0.25">
      <c r="A76" s="380" t="s">
        <v>513</v>
      </c>
      <c r="B76" s="380" t="s">
        <v>514</v>
      </c>
      <c r="C76" s="380" t="s">
        <v>376</v>
      </c>
      <c r="D76" s="380" t="s">
        <v>515</v>
      </c>
      <c r="AG76" s="380" t="s">
        <v>666</v>
      </c>
      <c r="AH76" s="380" t="s">
        <v>667</v>
      </c>
      <c r="AI76" s="380" t="s">
        <v>516</v>
      </c>
      <c r="AJ76" s="380" t="s">
        <v>376</v>
      </c>
      <c r="AK76" s="380">
        <v>-1502704.14</v>
      </c>
      <c r="AL76" s="380">
        <v>0</v>
      </c>
      <c r="AM76" s="380">
        <v>-1502704.14</v>
      </c>
      <c r="AN76" s="380">
        <v>0</v>
      </c>
      <c r="AO76" s="380">
        <v>0</v>
      </c>
      <c r="AP76" s="380">
        <v>0</v>
      </c>
      <c r="AQ76" s="380">
        <v>-1502704.14</v>
      </c>
    </row>
    <row r="77" spans="1:43" s="380" customFormat="1" ht="15.75" x14ac:dyDescent="0.25">
      <c r="A77" s="380" t="s">
        <v>513</v>
      </c>
      <c r="B77" s="380" t="s">
        <v>514</v>
      </c>
      <c r="C77" s="380" t="s">
        <v>376</v>
      </c>
      <c r="D77" s="380" t="s">
        <v>515</v>
      </c>
      <c r="AG77" s="380" t="s">
        <v>668</v>
      </c>
      <c r="AH77" s="380" t="s">
        <v>669</v>
      </c>
      <c r="AI77" s="380" t="s">
        <v>516</v>
      </c>
      <c r="AJ77" s="380" t="s">
        <v>376</v>
      </c>
      <c r="AK77" s="380">
        <v>78041.5</v>
      </c>
      <c r="AL77" s="380">
        <v>0</v>
      </c>
      <c r="AM77" s="380">
        <v>78041.5</v>
      </c>
      <c r="AN77" s="380">
        <v>0</v>
      </c>
      <c r="AO77" s="380">
        <v>0</v>
      </c>
      <c r="AP77" s="380">
        <v>0</v>
      </c>
      <c r="AQ77" s="380">
        <v>78041.5</v>
      </c>
    </row>
    <row r="78" spans="1:43" s="380" customFormat="1" ht="15.75" x14ac:dyDescent="0.25">
      <c r="A78" s="380" t="s">
        <v>513</v>
      </c>
      <c r="B78" s="380" t="s">
        <v>514</v>
      </c>
      <c r="C78" s="380" t="s">
        <v>376</v>
      </c>
      <c r="D78" s="380" t="s">
        <v>515</v>
      </c>
      <c r="AG78" s="380" t="s">
        <v>670</v>
      </c>
      <c r="AH78" s="380" t="s">
        <v>671</v>
      </c>
      <c r="AI78" s="380" t="s">
        <v>516</v>
      </c>
      <c r="AJ78" s="380" t="s">
        <v>376</v>
      </c>
      <c r="AK78" s="380">
        <v>6899.42</v>
      </c>
      <c r="AL78" s="380">
        <v>0</v>
      </c>
      <c r="AM78" s="380">
        <v>6899.42</v>
      </c>
      <c r="AN78" s="380">
        <v>0</v>
      </c>
      <c r="AO78" s="380">
        <v>0</v>
      </c>
      <c r="AP78" s="380">
        <v>0</v>
      </c>
      <c r="AQ78" s="380">
        <v>6899.42</v>
      </c>
    </row>
    <row r="79" spans="1:43" s="380" customFormat="1" ht="15.75" x14ac:dyDescent="0.25">
      <c r="A79" s="380" t="s">
        <v>513</v>
      </c>
      <c r="B79" s="380" t="s">
        <v>514</v>
      </c>
      <c r="C79" s="380" t="s">
        <v>376</v>
      </c>
      <c r="D79" s="380" t="s">
        <v>515</v>
      </c>
      <c r="AG79" s="380" t="s">
        <v>672</v>
      </c>
      <c r="AH79" s="380" t="s">
        <v>673</v>
      </c>
      <c r="AI79" s="380" t="s">
        <v>516</v>
      </c>
      <c r="AJ79" s="380" t="s">
        <v>376</v>
      </c>
      <c r="AK79" s="380">
        <v>461136.35</v>
      </c>
      <c r="AL79" s="380">
        <v>0</v>
      </c>
      <c r="AM79" s="380">
        <v>461136.35</v>
      </c>
      <c r="AN79" s="380">
        <v>0</v>
      </c>
      <c r="AO79" s="380">
        <v>0</v>
      </c>
      <c r="AP79" s="380">
        <v>0</v>
      </c>
      <c r="AQ79" s="380">
        <v>461136.35</v>
      </c>
    </row>
    <row r="80" spans="1:43" s="380" customFormat="1" ht="15.75" x14ac:dyDescent="0.25">
      <c r="A80" s="380" t="s">
        <v>513</v>
      </c>
      <c r="B80" s="380" t="s">
        <v>514</v>
      </c>
      <c r="C80" s="380" t="s">
        <v>376</v>
      </c>
      <c r="D80" s="380" t="s">
        <v>515</v>
      </c>
      <c r="AG80" s="380" t="s">
        <v>674</v>
      </c>
      <c r="AH80" s="380" t="s">
        <v>662</v>
      </c>
      <c r="AI80" s="380" t="s">
        <v>516</v>
      </c>
      <c r="AJ80" s="380" t="s">
        <v>376</v>
      </c>
      <c r="AK80" s="380">
        <v>1902759.85</v>
      </c>
      <c r="AL80" s="380">
        <v>0</v>
      </c>
      <c r="AM80" s="380">
        <v>1902759.85</v>
      </c>
      <c r="AN80" s="380">
        <v>0</v>
      </c>
      <c r="AO80" s="380">
        <v>0</v>
      </c>
      <c r="AP80" s="380">
        <v>0</v>
      </c>
      <c r="AQ80" s="380">
        <v>1902759.85</v>
      </c>
    </row>
    <row r="81" spans="1:43" s="380" customFormat="1" ht="15.75" x14ac:dyDescent="0.25">
      <c r="A81" s="380" t="s">
        <v>513</v>
      </c>
      <c r="B81" s="380" t="s">
        <v>514</v>
      </c>
      <c r="C81" s="380" t="s">
        <v>376</v>
      </c>
      <c r="D81" s="380" t="s">
        <v>515</v>
      </c>
      <c r="AG81" s="380" t="s">
        <v>675</v>
      </c>
      <c r="AH81" s="380" t="s">
        <v>662</v>
      </c>
      <c r="AI81" s="380" t="s">
        <v>516</v>
      </c>
      <c r="AJ81" s="380" t="s">
        <v>376</v>
      </c>
      <c r="AK81" s="380">
        <v>99316.06</v>
      </c>
      <c r="AL81" s="380">
        <v>0</v>
      </c>
      <c r="AM81" s="380">
        <v>99316.06</v>
      </c>
      <c r="AN81" s="380">
        <v>0</v>
      </c>
      <c r="AO81" s="380">
        <v>0</v>
      </c>
      <c r="AP81" s="380">
        <v>0</v>
      </c>
      <c r="AQ81" s="380">
        <v>99316.06</v>
      </c>
    </row>
    <row r="82" spans="1:43" s="380" customFormat="1" ht="15.75" x14ac:dyDescent="0.25">
      <c r="A82" s="380" t="s">
        <v>513</v>
      </c>
      <c r="B82" s="380" t="s">
        <v>514</v>
      </c>
      <c r="C82" s="380" t="s">
        <v>376</v>
      </c>
      <c r="D82" s="380" t="s">
        <v>515</v>
      </c>
      <c r="AG82" s="380" t="s">
        <v>676</v>
      </c>
      <c r="AH82" s="380" t="s">
        <v>677</v>
      </c>
      <c r="AI82" s="380" t="s">
        <v>516</v>
      </c>
      <c r="AJ82" s="380" t="s">
        <v>376</v>
      </c>
      <c r="AK82" s="380">
        <v>141523</v>
      </c>
      <c r="AL82" s="380">
        <v>0</v>
      </c>
      <c r="AM82" s="380">
        <v>141523</v>
      </c>
      <c r="AN82" s="380">
        <v>0</v>
      </c>
      <c r="AO82" s="380">
        <v>0</v>
      </c>
      <c r="AP82" s="380">
        <v>0</v>
      </c>
      <c r="AQ82" s="380">
        <v>141523</v>
      </c>
    </row>
    <row r="83" spans="1:43" s="380" customFormat="1" ht="15.75" x14ac:dyDescent="0.25">
      <c r="A83" s="380" t="s">
        <v>513</v>
      </c>
      <c r="B83" s="380" t="s">
        <v>514</v>
      </c>
      <c r="C83" s="380" t="s">
        <v>376</v>
      </c>
      <c r="D83" s="380" t="s">
        <v>515</v>
      </c>
      <c r="AG83" s="380" t="s">
        <v>678</v>
      </c>
      <c r="AH83" s="380" t="s">
        <v>679</v>
      </c>
      <c r="AI83" s="380" t="s">
        <v>516</v>
      </c>
      <c r="AJ83" s="380" t="s">
        <v>376</v>
      </c>
      <c r="AK83" s="380">
        <v>124551.71</v>
      </c>
      <c r="AL83" s="380">
        <v>0</v>
      </c>
      <c r="AM83" s="380">
        <v>124551.71</v>
      </c>
      <c r="AN83" s="380">
        <v>0</v>
      </c>
      <c r="AO83" s="380">
        <v>0</v>
      </c>
      <c r="AP83" s="380">
        <v>0</v>
      </c>
      <c r="AQ83" s="380">
        <v>124551.71</v>
      </c>
    </row>
    <row r="84" spans="1:43" s="380" customFormat="1" ht="15.75" x14ac:dyDescent="0.25">
      <c r="A84" s="380" t="s">
        <v>513</v>
      </c>
      <c r="B84" s="380" t="s">
        <v>514</v>
      </c>
      <c r="C84" s="380" t="s">
        <v>376</v>
      </c>
      <c r="D84" s="380" t="s">
        <v>515</v>
      </c>
      <c r="AG84" s="380" t="s">
        <v>680</v>
      </c>
      <c r="AH84" s="380" t="s">
        <v>681</v>
      </c>
      <c r="AI84" s="380" t="s">
        <v>516</v>
      </c>
      <c r="AJ84" s="380" t="s">
        <v>376</v>
      </c>
      <c r="AK84" s="380">
        <v>0</v>
      </c>
      <c r="AL84" s="380">
        <v>0</v>
      </c>
      <c r="AM84" s="380">
        <v>0</v>
      </c>
      <c r="AN84" s="380">
        <v>25516.92</v>
      </c>
      <c r="AO84" s="380">
        <v>0</v>
      </c>
      <c r="AP84" s="380">
        <v>25516.92</v>
      </c>
      <c r="AQ84" s="380">
        <v>0</v>
      </c>
    </row>
    <row r="85" spans="1:43" s="380" customFormat="1" ht="15.75" x14ac:dyDescent="0.25">
      <c r="A85" s="380" t="s">
        <v>513</v>
      </c>
      <c r="B85" s="380" t="s">
        <v>514</v>
      </c>
      <c r="C85" s="380" t="s">
        <v>376</v>
      </c>
      <c r="D85" s="380" t="s">
        <v>515</v>
      </c>
      <c r="AG85" s="380" t="s">
        <v>682</v>
      </c>
      <c r="AH85" s="380" t="s">
        <v>683</v>
      </c>
      <c r="AI85" s="380" t="s">
        <v>516</v>
      </c>
      <c r="AJ85" s="380" t="s">
        <v>376</v>
      </c>
      <c r="AK85" s="380">
        <v>115005.05</v>
      </c>
      <c r="AL85" s="380">
        <v>0</v>
      </c>
      <c r="AM85" s="380">
        <v>115005.05</v>
      </c>
      <c r="AN85" s="380">
        <v>0</v>
      </c>
      <c r="AO85" s="380">
        <v>0</v>
      </c>
      <c r="AP85" s="380">
        <v>0</v>
      </c>
      <c r="AQ85" s="380">
        <v>115005.05</v>
      </c>
    </row>
    <row r="86" spans="1:43" s="380" customFormat="1" ht="15.75" x14ac:dyDescent="0.25">
      <c r="A86" s="380" t="s">
        <v>513</v>
      </c>
      <c r="B86" s="380" t="s">
        <v>514</v>
      </c>
      <c r="C86" s="380" t="s">
        <v>376</v>
      </c>
      <c r="D86" s="380" t="s">
        <v>515</v>
      </c>
      <c r="AG86" s="380" t="s">
        <v>684</v>
      </c>
      <c r="AH86" s="380" t="s">
        <v>662</v>
      </c>
      <c r="AI86" s="380" t="s">
        <v>516</v>
      </c>
      <c r="AJ86" s="380" t="s">
        <v>376</v>
      </c>
      <c r="AK86" s="380">
        <v>846519.77</v>
      </c>
      <c r="AL86" s="380">
        <v>0</v>
      </c>
      <c r="AM86" s="380">
        <v>846519.77</v>
      </c>
      <c r="AN86" s="380">
        <v>0</v>
      </c>
      <c r="AO86" s="380">
        <v>0</v>
      </c>
      <c r="AP86" s="380">
        <v>0</v>
      </c>
      <c r="AQ86" s="380">
        <v>846519.77</v>
      </c>
    </row>
    <row r="87" spans="1:43" s="380" customFormat="1" ht="15.75" x14ac:dyDescent="0.25">
      <c r="A87" s="380" t="s">
        <v>513</v>
      </c>
      <c r="B87" s="380" t="s">
        <v>514</v>
      </c>
      <c r="C87" s="380" t="s">
        <v>386</v>
      </c>
      <c r="D87" s="380" t="s">
        <v>515</v>
      </c>
      <c r="AG87" s="380" t="s">
        <v>685</v>
      </c>
      <c r="AH87" s="380" t="s">
        <v>686</v>
      </c>
      <c r="AI87" s="380" t="s">
        <v>516</v>
      </c>
      <c r="AJ87" s="380" t="s">
        <v>386</v>
      </c>
      <c r="AK87" s="380">
        <v>-276735.62</v>
      </c>
      <c r="AL87" s="380">
        <v>0</v>
      </c>
      <c r="AM87" s="380">
        <v>-276735.62</v>
      </c>
      <c r="AN87" s="380">
        <v>0</v>
      </c>
      <c r="AO87" s="380">
        <v>0</v>
      </c>
      <c r="AP87" s="380">
        <v>0</v>
      </c>
      <c r="AQ87" s="380">
        <v>-276735.62</v>
      </c>
    </row>
    <row r="88" spans="1:43" s="380" customFormat="1" ht="15.75" x14ac:dyDescent="0.25">
      <c r="A88" s="380" t="s">
        <v>513</v>
      </c>
      <c r="B88" s="380" t="s">
        <v>514</v>
      </c>
      <c r="C88" s="380" t="s">
        <v>386</v>
      </c>
      <c r="D88" s="380" t="s">
        <v>515</v>
      </c>
      <c r="AG88" s="380" t="s">
        <v>687</v>
      </c>
      <c r="AH88" s="380" t="s">
        <v>688</v>
      </c>
      <c r="AI88" s="380" t="s">
        <v>516</v>
      </c>
      <c r="AJ88" s="380" t="s">
        <v>386</v>
      </c>
      <c r="AK88" s="380">
        <v>-80572.800000000003</v>
      </c>
      <c r="AL88" s="380">
        <v>0</v>
      </c>
      <c r="AM88" s="380">
        <v>-80572.800000000003</v>
      </c>
      <c r="AN88" s="380">
        <v>0</v>
      </c>
      <c r="AO88" s="380">
        <v>0</v>
      </c>
      <c r="AP88" s="380">
        <v>0</v>
      </c>
      <c r="AQ88" s="380">
        <v>-80572.800000000003</v>
      </c>
    </row>
    <row r="89" spans="1:43" s="380" customFormat="1" ht="15.75" x14ac:dyDescent="0.25">
      <c r="A89" s="380" t="s">
        <v>513</v>
      </c>
      <c r="B89" s="380" t="s">
        <v>514</v>
      </c>
      <c r="C89" s="380" t="s">
        <v>386</v>
      </c>
      <c r="D89" s="380" t="s">
        <v>515</v>
      </c>
      <c r="AG89" s="380" t="s">
        <v>689</v>
      </c>
      <c r="AH89" s="380" t="s">
        <v>690</v>
      </c>
      <c r="AI89" s="380" t="s">
        <v>516</v>
      </c>
      <c r="AJ89" s="380" t="s">
        <v>386</v>
      </c>
      <c r="AK89" s="380">
        <v>0</v>
      </c>
      <c r="AL89" s="380">
        <v>0</v>
      </c>
      <c r="AM89" s="380">
        <v>0</v>
      </c>
      <c r="AN89" s="380">
        <v>-2630.15</v>
      </c>
      <c r="AO89" s="380">
        <v>0</v>
      </c>
      <c r="AP89" s="380">
        <v>-2630.15</v>
      </c>
      <c r="AQ89" s="380">
        <v>0</v>
      </c>
    </row>
    <row r="90" spans="1:43" s="380" customFormat="1" ht="15.75" x14ac:dyDescent="0.25">
      <c r="A90" s="380" t="s">
        <v>513</v>
      </c>
      <c r="B90" s="380" t="s">
        <v>514</v>
      </c>
      <c r="C90" s="380" t="s">
        <v>386</v>
      </c>
      <c r="D90" s="380" t="s">
        <v>515</v>
      </c>
      <c r="AG90" s="380" t="s">
        <v>691</v>
      </c>
      <c r="AH90" s="380" t="s">
        <v>692</v>
      </c>
      <c r="AI90" s="380" t="s">
        <v>516</v>
      </c>
      <c r="AJ90" s="380" t="s">
        <v>386</v>
      </c>
      <c r="AK90" s="380">
        <v>-2359.65</v>
      </c>
      <c r="AL90" s="380">
        <v>0</v>
      </c>
      <c r="AM90" s="380">
        <v>-2359.65</v>
      </c>
      <c r="AN90" s="380">
        <v>0</v>
      </c>
      <c r="AO90" s="380">
        <v>0</v>
      </c>
      <c r="AP90" s="380">
        <v>0</v>
      </c>
      <c r="AQ90" s="380">
        <v>-2359.65</v>
      </c>
    </row>
    <row r="91" spans="1:43" s="380" customFormat="1" ht="15.75" x14ac:dyDescent="0.25">
      <c r="A91" s="380" t="s">
        <v>513</v>
      </c>
      <c r="B91" s="380" t="s">
        <v>514</v>
      </c>
      <c r="C91" s="380" t="s">
        <v>392</v>
      </c>
      <c r="D91" s="380" t="s">
        <v>515</v>
      </c>
      <c r="AG91" s="380" t="s">
        <v>693</v>
      </c>
      <c r="AH91" s="380" t="s">
        <v>694</v>
      </c>
      <c r="AI91" s="380" t="s">
        <v>516</v>
      </c>
      <c r="AJ91" s="380" t="s">
        <v>392</v>
      </c>
      <c r="AK91" s="380">
        <v>-239886.87</v>
      </c>
      <c r="AL91" s="380">
        <v>0</v>
      </c>
      <c r="AM91" s="380">
        <v>-239886.87</v>
      </c>
      <c r="AN91" s="380">
        <v>-127.05</v>
      </c>
      <c r="AO91" s="380">
        <v>0</v>
      </c>
      <c r="AP91" s="380">
        <v>-127.05</v>
      </c>
      <c r="AQ91" s="380">
        <v>-239886.87</v>
      </c>
    </row>
    <row r="92" spans="1:43" s="380" customFormat="1" ht="15.75" x14ac:dyDescent="0.25">
      <c r="A92" s="380" t="s">
        <v>513</v>
      </c>
      <c r="B92" s="380" t="s">
        <v>514</v>
      </c>
      <c r="C92" s="380" t="s">
        <v>392</v>
      </c>
      <c r="D92" s="380" t="s">
        <v>515</v>
      </c>
      <c r="AG92" s="380" t="s">
        <v>695</v>
      </c>
      <c r="AH92" s="380" t="s">
        <v>696</v>
      </c>
      <c r="AI92" s="380" t="s">
        <v>516</v>
      </c>
      <c r="AJ92" s="380" t="s">
        <v>392</v>
      </c>
      <c r="AK92" s="380">
        <v>-16366.58</v>
      </c>
      <c r="AL92" s="380">
        <v>0</v>
      </c>
      <c r="AM92" s="380">
        <v>-16366.58</v>
      </c>
      <c r="AN92" s="380">
        <v>0</v>
      </c>
      <c r="AO92" s="380">
        <v>0</v>
      </c>
      <c r="AP92" s="380">
        <v>0</v>
      </c>
      <c r="AQ92" s="380">
        <v>-16366.58</v>
      </c>
    </row>
    <row r="93" spans="1:43" s="380" customFormat="1" ht="15.75" x14ac:dyDescent="0.25">
      <c r="A93" s="380" t="s">
        <v>513</v>
      </c>
      <c r="B93" s="380" t="s">
        <v>514</v>
      </c>
      <c r="C93" s="380" t="s">
        <v>392</v>
      </c>
      <c r="D93" s="380" t="s">
        <v>515</v>
      </c>
      <c r="AG93" s="380" t="s">
        <v>697</v>
      </c>
      <c r="AH93" s="380" t="s">
        <v>698</v>
      </c>
      <c r="AI93" s="380" t="s">
        <v>516</v>
      </c>
      <c r="AJ93" s="380" t="s">
        <v>392</v>
      </c>
      <c r="AK93" s="380">
        <v>-17986.22</v>
      </c>
      <c r="AL93" s="380">
        <v>0</v>
      </c>
      <c r="AM93" s="380">
        <v>-17986.22</v>
      </c>
      <c r="AN93" s="380">
        <v>0</v>
      </c>
      <c r="AO93" s="380">
        <v>0</v>
      </c>
      <c r="AP93" s="380">
        <v>0</v>
      </c>
      <c r="AQ93" s="380">
        <v>-17986.22</v>
      </c>
    </row>
    <row r="94" spans="1:43" s="380" customFormat="1" ht="15.75" x14ac:dyDescent="0.25">
      <c r="A94" s="380" t="s">
        <v>513</v>
      </c>
      <c r="B94" s="380" t="s">
        <v>514</v>
      </c>
      <c r="C94" s="380" t="s">
        <v>392</v>
      </c>
      <c r="D94" s="380" t="s">
        <v>515</v>
      </c>
      <c r="AG94" s="380" t="s">
        <v>699</v>
      </c>
      <c r="AH94" s="380" t="s">
        <v>700</v>
      </c>
      <c r="AI94" s="380" t="s">
        <v>516</v>
      </c>
      <c r="AJ94" s="380" t="s">
        <v>392</v>
      </c>
      <c r="AK94" s="380">
        <v>-4125.4399999999996</v>
      </c>
      <c r="AL94" s="380">
        <v>0</v>
      </c>
      <c r="AM94" s="380">
        <v>-4125.4399999999996</v>
      </c>
      <c r="AN94" s="380">
        <v>0</v>
      </c>
      <c r="AO94" s="380">
        <v>0</v>
      </c>
      <c r="AP94" s="380">
        <v>0</v>
      </c>
      <c r="AQ94" s="380">
        <v>-4125.4399999999996</v>
      </c>
    </row>
    <row r="95" spans="1:43" s="380" customFormat="1" ht="15.75" x14ac:dyDescent="0.25">
      <c r="A95" s="380" t="s">
        <v>513</v>
      </c>
      <c r="B95" s="380" t="s">
        <v>514</v>
      </c>
      <c r="C95" s="380" t="s">
        <v>392</v>
      </c>
      <c r="D95" s="380" t="s">
        <v>515</v>
      </c>
      <c r="AG95" s="380" t="s">
        <v>701</v>
      </c>
      <c r="AH95" s="380" t="s">
        <v>702</v>
      </c>
      <c r="AI95" s="380" t="s">
        <v>516</v>
      </c>
      <c r="AJ95" s="380" t="s">
        <v>392</v>
      </c>
      <c r="AK95" s="380">
        <v>-457936.4</v>
      </c>
      <c r="AL95" s="380">
        <v>0</v>
      </c>
      <c r="AM95" s="380">
        <v>-457936.4</v>
      </c>
      <c r="AN95" s="380">
        <v>0</v>
      </c>
      <c r="AO95" s="380">
        <v>0</v>
      </c>
      <c r="AP95" s="380">
        <v>0</v>
      </c>
      <c r="AQ95" s="380">
        <v>-457936.4</v>
      </c>
    </row>
    <row r="96" spans="1:43" s="380" customFormat="1" ht="15.75" x14ac:dyDescent="0.25">
      <c r="A96" s="380" t="s">
        <v>513</v>
      </c>
      <c r="B96" s="380" t="s">
        <v>514</v>
      </c>
      <c r="C96" s="380" t="s">
        <v>392</v>
      </c>
      <c r="D96" s="380" t="s">
        <v>515</v>
      </c>
      <c r="AG96" s="380" t="s">
        <v>703</v>
      </c>
      <c r="AH96" s="380" t="s">
        <v>704</v>
      </c>
      <c r="AI96" s="380" t="s">
        <v>516</v>
      </c>
      <c r="AJ96" s="380" t="s">
        <v>392</v>
      </c>
      <c r="AK96" s="380">
        <v>-22665.39</v>
      </c>
      <c r="AL96" s="380">
        <v>0</v>
      </c>
      <c r="AM96" s="380">
        <v>-22665.39</v>
      </c>
      <c r="AN96" s="380">
        <v>0</v>
      </c>
      <c r="AO96" s="380">
        <v>0</v>
      </c>
      <c r="AP96" s="380">
        <v>0</v>
      </c>
      <c r="AQ96" s="380">
        <v>-22665.39</v>
      </c>
    </row>
    <row r="97" spans="1:43" s="380" customFormat="1" ht="15.75" x14ac:dyDescent="0.25">
      <c r="A97" s="380" t="s">
        <v>513</v>
      </c>
      <c r="B97" s="380" t="s">
        <v>514</v>
      </c>
      <c r="C97" s="380" t="s">
        <v>392</v>
      </c>
      <c r="D97" s="380" t="s">
        <v>515</v>
      </c>
      <c r="AG97" s="380" t="s">
        <v>705</v>
      </c>
      <c r="AH97" s="380" t="s">
        <v>706</v>
      </c>
      <c r="AI97" s="380" t="s">
        <v>516</v>
      </c>
      <c r="AJ97" s="380" t="s">
        <v>392</v>
      </c>
      <c r="AK97" s="380">
        <v>-144371.62</v>
      </c>
      <c r="AL97" s="380">
        <v>0</v>
      </c>
      <c r="AM97" s="380">
        <v>-144371.62</v>
      </c>
      <c r="AN97" s="380">
        <v>-880144.47</v>
      </c>
      <c r="AO97" s="380">
        <v>0</v>
      </c>
      <c r="AP97" s="380">
        <v>-880144.47</v>
      </c>
      <c r="AQ97" s="380">
        <v>-144371.62</v>
      </c>
    </row>
    <row r="98" spans="1:43" s="380" customFormat="1" ht="15.75" x14ac:dyDescent="0.25">
      <c r="A98" s="380" t="s">
        <v>513</v>
      </c>
      <c r="B98" s="380" t="s">
        <v>514</v>
      </c>
      <c r="C98" s="380" t="s">
        <v>392</v>
      </c>
      <c r="D98" s="380" t="s">
        <v>515</v>
      </c>
      <c r="AG98" s="380" t="s">
        <v>707</v>
      </c>
      <c r="AH98" s="380" t="s">
        <v>708</v>
      </c>
      <c r="AI98" s="380" t="s">
        <v>516</v>
      </c>
      <c r="AJ98" s="380" t="s">
        <v>392</v>
      </c>
      <c r="AK98" s="380">
        <v>-376550.84</v>
      </c>
      <c r="AL98" s="380">
        <v>0</v>
      </c>
      <c r="AM98" s="380">
        <v>-376550.84</v>
      </c>
      <c r="AN98" s="380">
        <v>0</v>
      </c>
      <c r="AO98" s="380">
        <v>0</v>
      </c>
      <c r="AP98" s="380">
        <v>0</v>
      </c>
      <c r="AQ98" s="380">
        <v>-376550.84</v>
      </c>
    </row>
    <row r="99" spans="1:43" s="380" customFormat="1" ht="15.75" x14ac:dyDescent="0.25">
      <c r="A99" s="380" t="s">
        <v>513</v>
      </c>
      <c r="B99" s="380" t="s">
        <v>514</v>
      </c>
      <c r="C99" s="380" t="s">
        <v>392</v>
      </c>
      <c r="D99" s="380" t="s">
        <v>515</v>
      </c>
      <c r="AG99" s="380" t="s">
        <v>709</v>
      </c>
      <c r="AH99" s="380" t="s">
        <v>710</v>
      </c>
      <c r="AI99" s="380" t="s">
        <v>516</v>
      </c>
      <c r="AJ99" s="380" t="s">
        <v>392</v>
      </c>
      <c r="AK99" s="380">
        <v>-130554.16</v>
      </c>
      <c r="AL99" s="380">
        <v>0</v>
      </c>
      <c r="AM99" s="380">
        <v>-130554.16</v>
      </c>
      <c r="AN99" s="380">
        <v>0</v>
      </c>
      <c r="AO99" s="380">
        <v>0</v>
      </c>
      <c r="AP99" s="380">
        <v>0</v>
      </c>
      <c r="AQ99" s="380">
        <v>-130554.16</v>
      </c>
    </row>
    <row r="100" spans="1:43" s="380" customFormat="1" ht="15.75" x14ac:dyDescent="0.25">
      <c r="A100" s="380" t="s">
        <v>513</v>
      </c>
      <c r="B100" s="380" t="s">
        <v>514</v>
      </c>
      <c r="C100" s="380" t="s">
        <v>392</v>
      </c>
      <c r="D100" s="380" t="s">
        <v>515</v>
      </c>
      <c r="AG100" s="380" t="s">
        <v>711</v>
      </c>
      <c r="AH100" s="380" t="s">
        <v>712</v>
      </c>
      <c r="AI100" s="380" t="s">
        <v>516</v>
      </c>
      <c r="AJ100" s="380" t="s">
        <v>392</v>
      </c>
      <c r="AK100" s="380">
        <v>-241.5</v>
      </c>
      <c r="AL100" s="380">
        <v>0</v>
      </c>
      <c r="AM100" s="380">
        <v>-241.5</v>
      </c>
      <c r="AN100" s="380">
        <v>0</v>
      </c>
      <c r="AO100" s="380">
        <v>0</v>
      </c>
      <c r="AP100" s="380">
        <v>0</v>
      </c>
      <c r="AQ100" s="380">
        <v>-241.5</v>
      </c>
    </row>
    <row r="101" spans="1:43" s="380" customFormat="1" ht="15.75" x14ac:dyDescent="0.25">
      <c r="A101" s="380" t="s">
        <v>513</v>
      </c>
      <c r="B101" s="380" t="s">
        <v>514</v>
      </c>
      <c r="C101" s="380" t="s">
        <v>392</v>
      </c>
      <c r="D101" s="380" t="s">
        <v>515</v>
      </c>
      <c r="AG101" s="380" t="s">
        <v>713</v>
      </c>
      <c r="AH101" s="380" t="s">
        <v>714</v>
      </c>
      <c r="AI101" s="380" t="s">
        <v>516</v>
      </c>
      <c r="AJ101" s="380" t="s">
        <v>392</v>
      </c>
      <c r="AK101" s="380">
        <v>-3056.73</v>
      </c>
      <c r="AL101" s="380">
        <v>0</v>
      </c>
      <c r="AM101" s="380">
        <v>-3056.73</v>
      </c>
      <c r="AN101" s="380">
        <v>0</v>
      </c>
      <c r="AO101" s="380">
        <v>0</v>
      </c>
      <c r="AP101" s="380">
        <v>0</v>
      </c>
      <c r="AQ101" s="380">
        <v>-3056.73</v>
      </c>
    </row>
    <row r="102" spans="1:43" s="380" customFormat="1" ht="15.75" x14ac:dyDescent="0.25">
      <c r="A102" s="380" t="s">
        <v>513</v>
      </c>
      <c r="B102" s="380" t="s">
        <v>514</v>
      </c>
      <c r="C102" s="380" t="s">
        <v>392</v>
      </c>
      <c r="D102" s="380" t="s">
        <v>515</v>
      </c>
      <c r="AG102" s="380" t="s">
        <v>715</v>
      </c>
      <c r="AH102" s="380" t="s">
        <v>716</v>
      </c>
      <c r="AI102" s="380" t="s">
        <v>516</v>
      </c>
      <c r="AJ102" s="380" t="s">
        <v>392</v>
      </c>
      <c r="AK102" s="380">
        <v>-17624.330000000002</v>
      </c>
      <c r="AL102" s="380">
        <v>0</v>
      </c>
      <c r="AM102" s="380">
        <v>-17624.330000000002</v>
      </c>
      <c r="AN102" s="380">
        <v>0</v>
      </c>
      <c r="AO102" s="380">
        <v>0</v>
      </c>
      <c r="AP102" s="380">
        <v>0</v>
      </c>
      <c r="AQ102" s="380">
        <v>-17624.330000000002</v>
      </c>
    </row>
    <row r="103" spans="1:43" s="380" customFormat="1" ht="15.75" x14ac:dyDescent="0.25">
      <c r="A103" s="380" t="s">
        <v>513</v>
      </c>
      <c r="B103" s="380" t="s">
        <v>514</v>
      </c>
      <c r="C103" s="380" t="s">
        <v>392</v>
      </c>
      <c r="D103" s="380" t="s">
        <v>515</v>
      </c>
      <c r="AG103" s="380" t="s">
        <v>717</v>
      </c>
      <c r="AH103" s="380" t="s">
        <v>718</v>
      </c>
      <c r="AI103" s="380" t="s">
        <v>516</v>
      </c>
      <c r="AJ103" s="380" t="s">
        <v>392</v>
      </c>
      <c r="AK103" s="380">
        <v>-228.17</v>
      </c>
      <c r="AL103" s="380">
        <v>0</v>
      </c>
      <c r="AM103" s="380">
        <v>-228.17</v>
      </c>
      <c r="AN103" s="380">
        <v>0</v>
      </c>
      <c r="AO103" s="380">
        <v>0</v>
      </c>
      <c r="AP103" s="380">
        <v>0</v>
      </c>
      <c r="AQ103" s="380">
        <v>-228.17</v>
      </c>
    </row>
    <row r="104" spans="1:43" s="380" customFormat="1" ht="15.75" x14ac:dyDescent="0.25">
      <c r="A104" s="380" t="s">
        <v>513</v>
      </c>
      <c r="B104" s="380" t="s">
        <v>514</v>
      </c>
      <c r="C104" s="380" t="s">
        <v>392</v>
      </c>
      <c r="D104" s="380" t="s">
        <v>515</v>
      </c>
      <c r="AG104" s="380" t="s">
        <v>719</v>
      </c>
      <c r="AH104" s="380" t="s">
        <v>720</v>
      </c>
      <c r="AI104" s="380" t="s">
        <v>516</v>
      </c>
      <c r="AJ104" s="380" t="s">
        <v>392</v>
      </c>
      <c r="AK104" s="380">
        <v>-7749.41</v>
      </c>
      <c r="AL104" s="380">
        <v>0</v>
      </c>
      <c r="AM104" s="380">
        <v>-7749.41</v>
      </c>
      <c r="AN104" s="380">
        <v>0</v>
      </c>
      <c r="AO104" s="380">
        <v>0</v>
      </c>
      <c r="AP104" s="380">
        <v>0</v>
      </c>
      <c r="AQ104" s="380">
        <v>-7749.41</v>
      </c>
    </row>
    <row r="105" spans="1:43" s="380" customFormat="1" ht="15.75" x14ac:dyDescent="0.25">
      <c r="A105" s="380" t="s">
        <v>513</v>
      </c>
      <c r="B105" s="380" t="s">
        <v>514</v>
      </c>
      <c r="C105" s="380" t="s">
        <v>392</v>
      </c>
      <c r="D105" s="380" t="s">
        <v>515</v>
      </c>
      <c r="AG105" s="380" t="s">
        <v>721</v>
      </c>
      <c r="AH105" s="380" t="s">
        <v>720</v>
      </c>
      <c r="AI105" s="380" t="s">
        <v>516</v>
      </c>
      <c r="AJ105" s="380" t="s">
        <v>392</v>
      </c>
      <c r="AK105" s="380">
        <v>-3499.47</v>
      </c>
      <c r="AL105" s="380">
        <v>0</v>
      </c>
      <c r="AM105" s="380">
        <v>-3499.47</v>
      </c>
      <c r="AN105" s="380">
        <v>0</v>
      </c>
      <c r="AO105" s="380">
        <v>0</v>
      </c>
      <c r="AP105" s="380">
        <v>0</v>
      </c>
      <c r="AQ105" s="380">
        <v>-3499.47</v>
      </c>
    </row>
    <row r="106" spans="1:43" s="380" customFormat="1" ht="15.75" x14ac:dyDescent="0.25">
      <c r="A106" s="380" t="s">
        <v>513</v>
      </c>
      <c r="B106" s="380" t="s">
        <v>514</v>
      </c>
      <c r="C106" s="380" t="s">
        <v>392</v>
      </c>
      <c r="D106" s="380" t="s">
        <v>515</v>
      </c>
      <c r="AG106" s="380" t="s">
        <v>722</v>
      </c>
      <c r="AH106" s="380" t="s">
        <v>723</v>
      </c>
      <c r="AI106" s="380" t="s">
        <v>516</v>
      </c>
      <c r="AJ106" s="380" t="s">
        <v>392</v>
      </c>
      <c r="AK106" s="380">
        <v>-20326.61</v>
      </c>
      <c r="AL106" s="380">
        <v>0</v>
      </c>
      <c r="AM106" s="380">
        <v>-20326.61</v>
      </c>
      <c r="AN106" s="380">
        <v>0</v>
      </c>
      <c r="AO106" s="380">
        <v>0</v>
      </c>
      <c r="AP106" s="380">
        <v>0</v>
      </c>
      <c r="AQ106" s="380">
        <v>-20326.61</v>
      </c>
    </row>
    <row r="107" spans="1:43" s="380" customFormat="1" ht="15.75" x14ac:dyDescent="0.25">
      <c r="A107" s="380" t="s">
        <v>513</v>
      </c>
      <c r="B107" s="380" t="s">
        <v>514</v>
      </c>
      <c r="C107" s="380" t="s">
        <v>392</v>
      </c>
      <c r="D107" s="380" t="s">
        <v>515</v>
      </c>
      <c r="AG107" s="380" t="s">
        <v>724</v>
      </c>
      <c r="AH107" s="380" t="s">
        <v>725</v>
      </c>
      <c r="AI107" s="380" t="s">
        <v>516</v>
      </c>
      <c r="AJ107" s="380" t="s">
        <v>392</v>
      </c>
      <c r="AK107" s="380">
        <v>-5138.75</v>
      </c>
      <c r="AL107" s="380">
        <v>0</v>
      </c>
      <c r="AM107" s="380">
        <v>-5138.75</v>
      </c>
      <c r="AN107" s="380">
        <v>0</v>
      </c>
      <c r="AO107" s="380">
        <v>0</v>
      </c>
      <c r="AP107" s="380">
        <v>0</v>
      </c>
      <c r="AQ107" s="380">
        <v>-5138.75</v>
      </c>
    </row>
    <row r="108" spans="1:43" s="380" customFormat="1" ht="15.75" x14ac:dyDescent="0.25">
      <c r="A108" s="380" t="s">
        <v>513</v>
      </c>
      <c r="B108" s="380" t="s">
        <v>514</v>
      </c>
      <c r="C108" s="380" t="s">
        <v>392</v>
      </c>
      <c r="D108" s="380" t="s">
        <v>515</v>
      </c>
      <c r="AG108" s="380" t="s">
        <v>726</v>
      </c>
      <c r="AH108" s="380" t="s">
        <v>727</v>
      </c>
      <c r="AI108" s="380" t="s">
        <v>516</v>
      </c>
      <c r="AJ108" s="380" t="s">
        <v>392</v>
      </c>
      <c r="AK108" s="380">
        <v>-45687.1</v>
      </c>
      <c r="AL108" s="380">
        <v>0</v>
      </c>
      <c r="AM108" s="380">
        <v>-45687.1</v>
      </c>
      <c r="AN108" s="380">
        <v>0</v>
      </c>
      <c r="AO108" s="380">
        <v>0</v>
      </c>
      <c r="AP108" s="380">
        <v>0</v>
      </c>
      <c r="AQ108" s="380">
        <v>-45687.1</v>
      </c>
    </row>
    <row r="109" spans="1:43" s="380" customFormat="1" ht="15.75" x14ac:dyDescent="0.25">
      <c r="A109" s="380" t="s">
        <v>513</v>
      </c>
      <c r="B109" s="380" t="s">
        <v>514</v>
      </c>
      <c r="C109" s="380" t="s">
        <v>392</v>
      </c>
      <c r="D109" s="380" t="s">
        <v>515</v>
      </c>
      <c r="AG109" s="380" t="s">
        <v>728</v>
      </c>
      <c r="AH109" s="380" t="s">
        <v>729</v>
      </c>
      <c r="AI109" s="380" t="s">
        <v>516</v>
      </c>
      <c r="AJ109" s="380" t="s">
        <v>392</v>
      </c>
      <c r="AK109" s="380">
        <v>-127777.11</v>
      </c>
      <c r="AL109" s="380">
        <v>0</v>
      </c>
      <c r="AM109" s="380">
        <v>-127777.11</v>
      </c>
      <c r="AN109" s="380">
        <v>0</v>
      </c>
      <c r="AO109" s="380">
        <v>0</v>
      </c>
      <c r="AP109" s="380">
        <v>0</v>
      </c>
      <c r="AQ109" s="380">
        <v>-127777.11</v>
      </c>
    </row>
    <row r="110" spans="1:43" s="380" customFormat="1" ht="15.75" x14ac:dyDescent="0.25">
      <c r="A110" s="380" t="s">
        <v>513</v>
      </c>
      <c r="B110" s="380" t="s">
        <v>514</v>
      </c>
      <c r="C110" s="380" t="s">
        <v>392</v>
      </c>
      <c r="D110" s="380" t="s">
        <v>515</v>
      </c>
      <c r="AG110" s="380" t="s">
        <v>730</v>
      </c>
      <c r="AH110" s="380" t="s">
        <v>731</v>
      </c>
      <c r="AI110" s="380" t="s">
        <v>516</v>
      </c>
      <c r="AJ110" s="380" t="s">
        <v>392</v>
      </c>
      <c r="AK110" s="380">
        <v>-21028.86</v>
      </c>
      <c r="AL110" s="380">
        <v>0</v>
      </c>
      <c r="AM110" s="380">
        <v>-21028.86</v>
      </c>
      <c r="AN110" s="380">
        <v>0</v>
      </c>
      <c r="AO110" s="380">
        <v>0</v>
      </c>
      <c r="AP110" s="380">
        <v>0</v>
      </c>
      <c r="AQ110" s="380">
        <v>-21028.86</v>
      </c>
    </row>
    <row r="111" spans="1:43" s="380" customFormat="1" ht="15.75" x14ac:dyDescent="0.25">
      <c r="A111" s="380" t="s">
        <v>513</v>
      </c>
      <c r="B111" s="380" t="s">
        <v>514</v>
      </c>
      <c r="C111" s="380" t="s">
        <v>392</v>
      </c>
      <c r="D111" s="380" t="s">
        <v>515</v>
      </c>
      <c r="AG111" s="380" t="s">
        <v>732</v>
      </c>
      <c r="AH111" s="380" t="s">
        <v>731</v>
      </c>
      <c r="AI111" s="380" t="s">
        <v>516</v>
      </c>
      <c r="AJ111" s="380" t="s">
        <v>392</v>
      </c>
      <c r="AK111" s="380">
        <v>-1158</v>
      </c>
      <c r="AL111" s="380">
        <v>0</v>
      </c>
      <c r="AM111" s="380">
        <v>-1158</v>
      </c>
      <c r="AN111" s="380">
        <v>0</v>
      </c>
      <c r="AO111" s="380">
        <v>0</v>
      </c>
      <c r="AP111" s="380">
        <v>0</v>
      </c>
      <c r="AQ111" s="380">
        <v>-1158</v>
      </c>
    </row>
    <row r="112" spans="1:43" s="380" customFormat="1" ht="15.75" x14ac:dyDescent="0.25">
      <c r="A112" s="380" t="s">
        <v>513</v>
      </c>
      <c r="B112" s="380" t="s">
        <v>514</v>
      </c>
      <c r="C112" s="380" t="s">
        <v>392</v>
      </c>
      <c r="D112" s="380" t="s">
        <v>515</v>
      </c>
      <c r="AG112" s="380" t="s">
        <v>733</v>
      </c>
      <c r="AH112" s="380" t="s">
        <v>734</v>
      </c>
      <c r="AI112" s="380" t="s">
        <v>516</v>
      </c>
      <c r="AJ112" s="380" t="s">
        <v>392</v>
      </c>
      <c r="AK112" s="380">
        <v>-132540.03</v>
      </c>
      <c r="AL112" s="380">
        <v>0</v>
      </c>
      <c r="AM112" s="380">
        <v>-132540.03</v>
      </c>
      <c r="AN112" s="380">
        <v>0</v>
      </c>
      <c r="AO112" s="380">
        <v>0</v>
      </c>
      <c r="AP112" s="380">
        <v>0</v>
      </c>
      <c r="AQ112" s="380">
        <v>-132540.03</v>
      </c>
    </row>
    <row r="113" spans="1:43" s="380" customFormat="1" ht="15.75" x14ac:dyDescent="0.25">
      <c r="A113" s="380" t="s">
        <v>513</v>
      </c>
      <c r="B113" s="380" t="s">
        <v>514</v>
      </c>
      <c r="C113" s="380" t="s">
        <v>392</v>
      </c>
      <c r="D113" s="380" t="s">
        <v>515</v>
      </c>
      <c r="AG113" s="380" t="s">
        <v>735</v>
      </c>
      <c r="AH113" s="380" t="s">
        <v>734</v>
      </c>
      <c r="AI113" s="380" t="s">
        <v>516</v>
      </c>
      <c r="AJ113" s="380" t="s">
        <v>392</v>
      </c>
      <c r="AK113" s="380">
        <v>-6309.26</v>
      </c>
      <c r="AL113" s="380">
        <v>0</v>
      </c>
      <c r="AM113" s="380">
        <v>-6309.26</v>
      </c>
      <c r="AN113" s="380">
        <v>0</v>
      </c>
      <c r="AO113" s="380">
        <v>0</v>
      </c>
      <c r="AP113" s="380">
        <v>0</v>
      </c>
      <c r="AQ113" s="380">
        <v>-6309.26</v>
      </c>
    </row>
    <row r="114" spans="1:43" s="380" customFormat="1" ht="15.75" x14ac:dyDescent="0.25">
      <c r="A114" s="380" t="s">
        <v>513</v>
      </c>
      <c r="B114" s="380" t="s">
        <v>514</v>
      </c>
      <c r="C114" s="380" t="s">
        <v>392</v>
      </c>
      <c r="D114" s="380" t="s">
        <v>515</v>
      </c>
      <c r="AG114" s="380" t="s">
        <v>736</v>
      </c>
      <c r="AH114" s="380" t="s">
        <v>681</v>
      </c>
      <c r="AI114" s="380" t="s">
        <v>516</v>
      </c>
      <c r="AJ114" s="380" t="s">
        <v>392</v>
      </c>
      <c r="AK114" s="380">
        <v>-16.55</v>
      </c>
      <c r="AL114" s="380">
        <v>0</v>
      </c>
      <c r="AM114" s="380">
        <v>-16.55</v>
      </c>
      <c r="AN114" s="380">
        <v>0</v>
      </c>
      <c r="AO114" s="380">
        <v>0</v>
      </c>
      <c r="AP114" s="380">
        <v>0</v>
      </c>
      <c r="AQ114" s="380">
        <v>-16.55</v>
      </c>
    </row>
    <row r="115" spans="1:43" s="380" customFormat="1" ht="15.75" x14ac:dyDescent="0.25">
      <c r="A115" s="380" t="s">
        <v>513</v>
      </c>
      <c r="B115" s="380" t="s">
        <v>514</v>
      </c>
      <c r="C115" s="380" t="s">
        <v>392</v>
      </c>
      <c r="D115" s="380" t="s">
        <v>515</v>
      </c>
      <c r="AG115" s="380" t="s">
        <v>737</v>
      </c>
      <c r="AH115" s="380" t="s">
        <v>738</v>
      </c>
      <c r="AI115" s="380" t="s">
        <v>516</v>
      </c>
      <c r="AJ115" s="380" t="s">
        <v>392</v>
      </c>
      <c r="AK115" s="380">
        <v>-14687.61</v>
      </c>
      <c r="AL115" s="380">
        <v>0</v>
      </c>
      <c r="AM115" s="380">
        <v>-14687.61</v>
      </c>
      <c r="AN115" s="380">
        <v>0</v>
      </c>
      <c r="AO115" s="380">
        <v>0</v>
      </c>
      <c r="AP115" s="380">
        <v>0</v>
      </c>
      <c r="AQ115" s="380">
        <v>-14687.61</v>
      </c>
    </row>
    <row r="116" spans="1:43" s="380" customFormat="1" ht="15.75" x14ac:dyDescent="0.25">
      <c r="A116" s="380" t="s">
        <v>513</v>
      </c>
      <c r="B116" s="380" t="s">
        <v>514</v>
      </c>
      <c r="C116" s="380" t="s">
        <v>392</v>
      </c>
      <c r="D116" s="380" t="s">
        <v>515</v>
      </c>
      <c r="AG116" s="380" t="s">
        <v>739</v>
      </c>
      <c r="AH116" s="380" t="s">
        <v>740</v>
      </c>
      <c r="AI116" s="380" t="s">
        <v>516</v>
      </c>
      <c r="AJ116" s="380" t="s">
        <v>392</v>
      </c>
      <c r="AK116" s="380">
        <v>-400988.13</v>
      </c>
      <c r="AL116" s="380">
        <v>0</v>
      </c>
      <c r="AM116" s="380">
        <v>-400988.13</v>
      </c>
      <c r="AN116" s="380">
        <v>0</v>
      </c>
      <c r="AO116" s="380">
        <v>0</v>
      </c>
      <c r="AP116" s="380">
        <v>0</v>
      </c>
      <c r="AQ116" s="380">
        <v>-400988.13</v>
      </c>
    </row>
    <row r="117" spans="1:43" s="380" customFormat="1" ht="15.75" x14ac:dyDescent="0.25">
      <c r="A117" s="380" t="s">
        <v>513</v>
      </c>
      <c r="B117" s="380" t="s">
        <v>514</v>
      </c>
      <c r="C117" s="380" t="s">
        <v>405</v>
      </c>
      <c r="D117" s="380" t="s">
        <v>515</v>
      </c>
      <c r="AG117" s="380" t="s">
        <v>741</v>
      </c>
      <c r="AH117" s="380" t="s">
        <v>742</v>
      </c>
      <c r="AI117" s="380" t="s">
        <v>516</v>
      </c>
      <c r="AJ117" s="380" t="s">
        <v>405</v>
      </c>
      <c r="AK117" s="380">
        <v>-1132434.21</v>
      </c>
      <c r="AL117" s="380">
        <v>0</v>
      </c>
      <c r="AM117" s="380">
        <v>-1132434.21</v>
      </c>
      <c r="AN117" s="380">
        <v>-833300.13</v>
      </c>
      <c r="AO117" s="380">
        <v>0</v>
      </c>
      <c r="AP117" s="380">
        <v>-833300.13</v>
      </c>
      <c r="AQ117" s="380">
        <v>-1132434.21</v>
      </c>
    </row>
    <row r="118" spans="1:43" s="380" customFormat="1" ht="15.75" x14ac:dyDescent="0.25">
      <c r="A118" s="380" t="s">
        <v>513</v>
      </c>
      <c r="B118" s="380" t="s">
        <v>514</v>
      </c>
      <c r="C118" s="380" t="s">
        <v>405</v>
      </c>
      <c r="D118" s="380" t="s">
        <v>515</v>
      </c>
      <c r="AG118" s="380" t="s">
        <v>743</v>
      </c>
      <c r="AH118" s="380" t="s">
        <v>744</v>
      </c>
      <c r="AI118" s="380" t="s">
        <v>516</v>
      </c>
      <c r="AJ118" s="380" t="s">
        <v>405</v>
      </c>
      <c r="AK118" s="380">
        <v>0</v>
      </c>
      <c r="AL118" s="380">
        <v>0</v>
      </c>
      <c r="AM118" s="380">
        <v>0</v>
      </c>
      <c r="AN118" s="380">
        <v>-41100.6</v>
      </c>
      <c r="AO118" s="380">
        <v>0</v>
      </c>
      <c r="AP118" s="380">
        <v>-41100.6</v>
      </c>
      <c r="AQ118" s="380">
        <v>0</v>
      </c>
    </row>
    <row r="119" spans="1:43" s="380" customFormat="1" ht="15.75" x14ac:dyDescent="0.25">
      <c r="A119" s="380" t="s">
        <v>513</v>
      </c>
      <c r="B119" s="380" t="s">
        <v>514</v>
      </c>
      <c r="C119" s="380" t="s">
        <v>405</v>
      </c>
      <c r="D119" s="380" t="s">
        <v>515</v>
      </c>
      <c r="AG119" s="380" t="s">
        <v>745</v>
      </c>
      <c r="AH119" s="380" t="s">
        <v>746</v>
      </c>
      <c r="AI119" s="380" t="s">
        <v>516</v>
      </c>
      <c r="AJ119" s="380" t="s">
        <v>405</v>
      </c>
      <c r="AK119" s="380">
        <v>-1301.6500000000001</v>
      </c>
      <c r="AL119" s="380">
        <v>0</v>
      </c>
      <c r="AM119" s="380">
        <v>-1301.6500000000001</v>
      </c>
      <c r="AN119" s="380">
        <v>0</v>
      </c>
      <c r="AO119" s="380">
        <v>0</v>
      </c>
      <c r="AP119" s="380">
        <v>0</v>
      </c>
      <c r="AQ119" s="380">
        <v>-1301.6500000000001</v>
      </c>
    </row>
    <row r="120" spans="1:43" s="380" customFormat="1" ht="15.75" x14ac:dyDescent="0.25">
      <c r="A120" s="380" t="s">
        <v>513</v>
      </c>
      <c r="B120" s="380" t="s">
        <v>514</v>
      </c>
      <c r="C120" s="380" t="s">
        <v>405</v>
      </c>
      <c r="D120" s="380" t="s">
        <v>515</v>
      </c>
      <c r="AG120" s="380" t="s">
        <v>747</v>
      </c>
      <c r="AH120" s="380" t="s">
        <v>748</v>
      </c>
      <c r="AI120" s="380" t="s">
        <v>516</v>
      </c>
      <c r="AJ120" s="380" t="s">
        <v>405</v>
      </c>
      <c r="AK120" s="380">
        <v>0</v>
      </c>
      <c r="AL120" s="380">
        <v>0</v>
      </c>
      <c r="AM120" s="380">
        <v>0</v>
      </c>
      <c r="AN120" s="380">
        <v>-15679.21</v>
      </c>
      <c r="AO120" s="380">
        <v>0</v>
      </c>
      <c r="AP120" s="380">
        <v>-15679.21</v>
      </c>
      <c r="AQ120" s="380">
        <v>0</v>
      </c>
    </row>
    <row r="121" spans="1:43" s="380" customFormat="1" ht="15.75" x14ac:dyDescent="0.25">
      <c r="A121" s="380" t="s">
        <v>513</v>
      </c>
      <c r="B121" s="380" t="s">
        <v>514</v>
      </c>
      <c r="C121" s="380" t="s">
        <v>408</v>
      </c>
      <c r="D121" s="380" t="s">
        <v>515</v>
      </c>
      <c r="AG121" s="380" t="s">
        <v>749</v>
      </c>
      <c r="AH121" s="380" t="s">
        <v>750</v>
      </c>
      <c r="AI121" s="380" t="s">
        <v>516</v>
      </c>
      <c r="AJ121" s="380" t="s">
        <v>408</v>
      </c>
      <c r="AK121" s="380">
        <v>-338100.2</v>
      </c>
      <c r="AL121" s="380">
        <v>0</v>
      </c>
      <c r="AM121" s="380">
        <v>-338100.2</v>
      </c>
      <c r="AN121" s="380">
        <v>-251352.13</v>
      </c>
      <c r="AO121" s="380">
        <v>0</v>
      </c>
      <c r="AP121" s="380">
        <v>-251352.13</v>
      </c>
      <c r="AQ121" s="380">
        <v>-338100.2</v>
      </c>
    </row>
    <row r="122" spans="1:43" s="380" customFormat="1" ht="15.75" x14ac:dyDescent="0.25">
      <c r="A122" s="380" t="s">
        <v>513</v>
      </c>
      <c r="B122" s="380" t="s">
        <v>514</v>
      </c>
      <c r="C122" s="380" t="s">
        <v>408</v>
      </c>
      <c r="D122" s="380" t="s">
        <v>515</v>
      </c>
      <c r="AG122" s="380" t="s">
        <v>751</v>
      </c>
      <c r="AH122" s="380" t="s">
        <v>752</v>
      </c>
      <c r="AI122" s="380" t="s">
        <v>516</v>
      </c>
      <c r="AJ122" s="380" t="s">
        <v>408</v>
      </c>
      <c r="AK122" s="380">
        <v>-3969.3</v>
      </c>
      <c r="AL122" s="380">
        <v>0</v>
      </c>
      <c r="AM122" s="380">
        <v>-3969.3</v>
      </c>
      <c r="AN122" s="380">
        <v>-12933.61</v>
      </c>
      <c r="AO122" s="380">
        <v>0</v>
      </c>
      <c r="AP122" s="380">
        <v>-12933.61</v>
      </c>
      <c r="AQ122" s="380">
        <v>-3969.3</v>
      </c>
    </row>
    <row r="123" spans="1:43" s="380" customFormat="1" ht="15.75" x14ac:dyDescent="0.25">
      <c r="A123" s="380" t="s">
        <v>513</v>
      </c>
      <c r="B123" s="380" t="s">
        <v>514</v>
      </c>
      <c r="C123" s="380" t="s">
        <v>408</v>
      </c>
      <c r="D123" s="380" t="s">
        <v>515</v>
      </c>
      <c r="AG123" s="380" t="s">
        <v>753</v>
      </c>
      <c r="AH123" s="380" t="s">
        <v>754</v>
      </c>
      <c r="AI123" s="380" t="s">
        <v>516</v>
      </c>
      <c r="AJ123" s="380" t="s">
        <v>408</v>
      </c>
      <c r="AK123" s="380">
        <v>-14873.84</v>
      </c>
      <c r="AL123" s="380">
        <v>0</v>
      </c>
      <c r="AM123" s="380">
        <v>-14873.84</v>
      </c>
      <c r="AN123" s="380">
        <v>0</v>
      </c>
      <c r="AO123" s="380">
        <v>0</v>
      </c>
      <c r="AP123" s="380">
        <v>0</v>
      </c>
      <c r="AQ123" s="380">
        <v>-14873.84</v>
      </c>
    </row>
    <row r="124" spans="1:43" s="380" customFormat="1" ht="15.75" x14ac:dyDescent="0.25">
      <c r="A124" s="380" t="s">
        <v>513</v>
      </c>
      <c r="B124" s="380" t="s">
        <v>514</v>
      </c>
      <c r="C124" s="380" t="s">
        <v>415</v>
      </c>
      <c r="D124" s="380" t="s">
        <v>515</v>
      </c>
      <c r="AG124" s="380" t="s">
        <v>755</v>
      </c>
      <c r="AH124" s="380" t="s">
        <v>756</v>
      </c>
      <c r="AI124" s="380" t="s">
        <v>516</v>
      </c>
      <c r="AJ124" s="380" t="s">
        <v>415</v>
      </c>
      <c r="AK124" s="380">
        <v>-178029.91</v>
      </c>
      <c r="AL124" s="380">
        <v>0</v>
      </c>
      <c r="AM124" s="380">
        <v>-178029.91</v>
      </c>
      <c r="AN124" s="380">
        <v>-217006.88</v>
      </c>
      <c r="AO124" s="380">
        <v>0</v>
      </c>
      <c r="AP124" s="380">
        <v>-217006.88</v>
      </c>
      <c r="AQ124" s="380">
        <v>-178029.91</v>
      </c>
    </row>
    <row r="125" spans="1:43" s="380" customFormat="1" ht="15.75" x14ac:dyDescent="0.25">
      <c r="A125" s="380" t="s">
        <v>513</v>
      </c>
      <c r="B125" s="380" t="s">
        <v>514</v>
      </c>
      <c r="C125" s="380" t="s">
        <v>415</v>
      </c>
      <c r="D125" s="380" t="s">
        <v>515</v>
      </c>
      <c r="AG125" s="380" t="s">
        <v>757</v>
      </c>
      <c r="AH125" s="380" t="s">
        <v>758</v>
      </c>
      <c r="AI125" s="380" t="s">
        <v>516</v>
      </c>
      <c r="AJ125" s="380" t="s">
        <v>415</v>
      </c>
      <c r="AK125" s="380">
        <v>-1184.67</v>
      </c>
      <c r="AL125" s="380">
        <v>0</v>
      </c>
      <c r="AM125" s="380">
        <v>-1184.67</v>
      </c>
      <c r="AN125" s="380">
        <v>0</v>
      </c>
      <c r="AO125" s="380">
        <v>0</v>
      </c>
      <c r="AP125" s="380">
        <v>0</v>
      </c>
      <c r="AQ125" s="380">
        <v>-1184.67</v>
      </c>
    </row>
    <row r="126" spans="1:43" s="380" customFormat="1" ht="15.75" x14ac:dyDescent="0.25">
      <c r="A126" s="380" t="s">
        <v>513</v>
      </c>
      <c r="B126" s="380" t="s">
        <v>514</v>
      </c>
      <c r="C126" s="380" t="s">
        <v>415</v>
      </c>
      <c r="D126" s="380" t="s">
        <v>515</v>
      </c>
      <c r="AG126" s="380" t="s">
        <v>759</v>
      </c>
      <c r="AH126" s="380" t="s">
        <v>760</v>
      </c>
      <c r="AI126" s="380" t="s">
        <v>516</v>
      </c>
      <c r="AJ126" s="380" t="s">
        <v>415</v>
      </c>
      <c r="AK126" s="380">
        <v>-16.95</v>
      </c>
      <c r="AL126" s="380">
        <v>0</v>
      </c>
      <c r="AM126" s="380">
        <v>-16.95</v>
      </c>
      <c r="AN126" s="380">
        <v>0</v>
      </c>
      <c r="AO126" s="380">
        <v>0</v>
      </c>
      <c r="AP126" s="380">
        <v>0</v>
      </c>
      <c r="AQ126" s="380">
        <v>-16.95</v>
      </c>
    </row>
    <row r="127" spans="1:43" s="380" customFormat="1" ht="15.75" x14ac:dyDescent="0.25">
      <c r="A127" s="380" t="s">
        <v>513</v>
      </c>
      <c r="B127" s="380" t="s">
        <v>514</v>
      </c>
      <c r="C127" s="380" t="s">
        <v>415</v>
      </c>
      <c r="D127" s="380" t="s">
        <v>515</v>
      </c>
      <c r="AG127" s="380" t="s">
        <v>761</v>
      </c>
      <c r="AH127" s="380" t="s">
        <v>762</v>
      </c>
      <c r="AI127" s="380" t="s">
        <v>516</v>
      </c>
      <c r="AJ127" s="380" t="s">
        <v>415</v>
      </c>
      <c r="AK127" s="380">
        <v>-81192.12</v>
      </c>
      <c r="AL127" s="380">
        <v>0</v>
      </c>
      <c r="AM127" s="380">
        <v>-81192.12</v>
      </c>
      <c r="AN127" s="380">
        <v>0</v>
      </c>
      <c r="AO127" s="380">
        <v>0</v>
      </c>
      <c r="AP127" s="380">
        <v>0</v>
      </c>
      <c r="AQ127" s="380">
        <v>-81192.12</v>
      </c>
    </row>
    <row r="128" spans="1:43" s="380" customFormat="1" ht="15.75" x14ac:dyDescent="0.25">
      <c r="A128" s="380" t="s">
        <v>513</v>
      </c>
      <c r="B128" s="380" t="s">
        <v>514</v>
      </c>
      <c r="C128" s="380" t="s">
        <v>415</v>
      </c>
      <c r="D128" s="380" t="s">
        <v>515</v>
      </c>
      <c r="AG128" s="380" t="s">
        <v>763</v>
      </c>
      <c r="AH128" s="380" t="s">
        <v>764</v>
      </c>
      <c r="AI128" s="380" t="s">
        <v>516</v>
      </c>
      <c r="AJ128" s="380" t="s">
        <v>415</v>
      </c>
      <c r="AK128" s="380">
        <v>-100</v>
      </c>
      <c r="AL128" s="380">
        <v>0</v>
      </c>
      <c r="AM128" s="380">
        <v>-100</v>
      </c>
      <c r="AN128" s="380">
        <v>0</v>
      </c>
      <c r="AO128" s="380">
        <v>0</v>
      </c>
      <c r="AP128" s="380">
        <v>0</v>
      </c>
      <c r="AQ128" s="380">
        <v>-100</v>
      </c>
    </row>
    <row r="129" spans="1:43" s="380" customFormat="1" ht="15.75" x14ac:dyDescent="0.25">
      <c r="A129" s="380" t="s">
        <v>513</v>
      </c>
      <c r="B129" s="380" t="s">
        <v>514</v>
      </c>
      <c r="C129" s="380" t="s">
        <v>415</v>
      </c>
      <c r="D129" s="380" t="s">
        <v>515</v>
      </c>
      <c r="AG129" s="380" t="s">
        <v>765</v>
      </c>
      <c r="AH129" s="380" t="s">
        <v>766</v>
      </c>
      <c r="AI129" s="380" t="s">
        <v>516</v>
      </c>
      <c r="AJ129" s="380" t="s">
        <v>415</v>
      </c>
      <c r="AK129" s="380">
        <v>-5849.87</v>
      </c>
      <c r="AL129" s="380">
        <v>0</v>
      </c>
      <c r="AM129" s="380">
        <v>-5849.87</v>
      </c>
      <c r="AN129" s="380">
        <v>-29588.14</v>
      </c>
      <c r="AO129" s="380">
        <v>0</v>
      </c>
      <c r="AP129" s="380">
        <v>-29588.14</v>
      </c>
      <c r="AQ129" s="380">
        <v>-5849.87</v>
      </c>
    </row>
    <row r="130" spans="1:43" s="380" customFormat="1" ht="15.75" x14ac:dyDescent="0.25">
      <c r="A130" s="380" t="s">
        <v>513</v>
      </c>
      <c r="B130" s="380" t="s">
        <v>514</v>
      </c>
      <c r="C130" s="380" t="s">
        <v>415</v>
      </c>
      <c r="D130" s="380" t="s">
        <v>515</v>
      </c>
      <c r="AG130" s="380" t="s">
        <v>767</v>
      </c>
      <c r="AH130" s="380" t="s">
        <v>768</v>
      </c>
      <c r="AI130" s="380" t="s">
        <v>516</v>
      </c>
      <c r="AJ130" s="380" t="s">
        <v>415</v>
      </c>
      <c r="AK130" s="380">
        <v>-6828.71</v>
      </c>
      <c r="AL130" s="380">
        <v>0</v>
      </c>
      <c r="AM130" s="380">
        <v>-6828.71</v>
      </c>
      <c r="AN130" s="380">
        <v>0</v>
      </c>
      <c r="AO130" s="380">
        <v>0</v>
      </c>
      <c r="AP130" s="380">
        <v>0</v>
      </c>
      <c r="AQ130" s="380">
        <v>-6828.71</v>
      </c>
    </row>
    <row r="131" spans="1:43" s="380" customFormat="1" ht="15.75" x14ac:dyDescent="0.25">
      <c r="A131" s="380" t="s">
        <v>513</v>
      </c>
      <c r="B131" s="380" t="s">
        <v>514</v>
      </c>
      <c r="C131" s="380" t="s">
        <v>415</v>
      </c>
      <c r="D131" s="380" t="s">
        <v>515</v>
      </c>
      <c r="AG131" s="380" t="s">
        <v>769</v>
      </c>
      <c r="AH131" s="380" t="s">
        <v>766</v>
      </c>
      <c r="AI131" s="380" t="s">
        <v>516</v>
      </c>
      <c r="AJ131" s="380" t="s">
        <v>415</v>
      </c>
      <c r="AK131" s="380">
        <v>-8917.52</v>
      </c>
      <c r="AL131" s="380">
        <v>0</v>
      </c>
      <c r="AM131" s="380">
        <v>-8917.52</v>
      </c>
      <c r="AN131" s="380">
        <v>0</v>
      </c>
      <c r="AO131" s="380">
        <v>0</v>
      </c>
      <c r="AP131" s="380">
        <v>0</v>
      </c>
      <c r="AQ131" s="380">
        <v>-8917.52</v>
      </c>
    </row>
    <row r="132" spans="1:43" s="380" customFormat="1" ht="15.75" x14ac:dyDescent="0.25">
      <c r="A132" s="380" t="s">
        <v>513</v>
      </c>
      <c r="B132" s="380" t="s">
        <v>514</v>
      </c>
      <c r="C132" s="380" t="s">
        <v>415</v>
      </c>
      <c r="D132" s="380" t="s">
        <v>515</v>
      </c>
      <c r="AG132" s="380" t="s">
        <v>770</v>
      </c>
      <c r="AH132" s="380" t="s">
        <v>766</v>
      </c>
      <c r="AI132" s="380" t="s">
        <v>516</v>
      </c>
      <c r="AJ132" s="380" t="s">
        <v>415</v>
      </c>
      <c r="AK132" s="380">
        <v>-486.66</v>
      </c>
      <c r="AL132" s="380">
        <v>0</v>
      </c>
      <c r="AM132" s="380">
        <v>-486.66</v>
      </c>
      <c r="AN132" s="380">
        <v>0</v>
      </c>
      <c r="AO132" s="380">
        <v>0</v>
      </c>
      <c r="AP132" s="380">
        <v>0</v>
      </c>
      <c r="AQ132" s="380">
        <v>-486.66</v>
      </c>
    </row>
    <row r="133" spans="1:43" s="380" customFormat="1" ht="15.75" x14ac:dyDescent="0.25">
      <c r="A133" s="380" t="s">
        <v>513</v>
      </c>
      <c r="B133" s="380" t="s">
        <v>514</v>
      </c>
      <c r="C133" s="380" t="s">
        <v>415</v>
      </c>
      <c r="D133" s="380" t="s">
        <v>515</v>
      </c>
      <c r="AG133" s="380" t="s">
        <v>771</v>
      </c>
      <c r="AH133" s="380" t="s">
        <v>766</v>
      </c>
      <c r="AI133" s="380" t="s">
        <v>516</v>
      </c>
      <c r="AJ133" s="380" t="s">
        <v>415</v>
      </c>
      <c r="AK133" s="380">
        <v>-117.99</v>
      </c>
      <c r="AL133" s="380">
        <v>0</v>
      </c>
      <c r="AM133" s="380">
        <v>-117.99</v>
      </c>
      <c r="AN133" s="380">
        <v>0</v>
      </c>
      <c r="AO133" s="380">
        <v>0</v>
      </c>
      <c r="AP133" s="380">
        <v>0</v>
      </c>
      <c r="AQ133" s="380">
        <v>-117.99</v>
      </c>
    </row>
    <row r="134" spans="1:43" s="380" customFormat="1" ht="15.75" x14ac:dyDescent="0.25">
      <c r="A134" s="380" t="s">
        <v>513</v>
      </c>
      <c r="B134" s="380" t="s">
        <v>514</v>
      </c>
      <c r="C134" s="380" t="s">
        <v>415</v>
      </c>
      <c r="D134" s="380" t="s">
        <v>515</v>
      </c>
      <c r="AG134" s="380" t="s">
        <v>772</v>
      </c>
      <c r="AH134" s="380" t="s">
        <v>773</v>
      </c>
      <c r="AI134" s="380" t="s">
        <v>516</v>
      </c>
      <c r="AJ134" s="380" t="s">
        <v>415</v>
      </c>
      <c r="AK134" s="380">
        <v>-5139.9799999999996</v>
      </c>
      <c r="AL134" s="380">
        <v>0</v>
      </c>
      <c r="AM134" s="380">
        <v>-5139.9799999999996</v>
      </c>
      <c r="AN134" s="380">
        <v>0</v>
      </c>
      <c r="AO134" s="380">
        <v>0</v>
      </c>
      <c r="AP134" s="380">
        <v>0</v>
      </c>
      <c r="AQ134" s="380">
        <v>-5139.9799999999996</v>
      </c>
    </row>
    <row r="135" spans="1:43" s="380" customFormat="1" ht="15.75" x14ac:dyDescent="0.25">
      <c r="A135" s="380" t="s">
        <v>513</v>
      </c>
      <c r="B135" s="380" t="s">
        <v>514</v>
      </c>
      <c r="C135" s="380" t="s">
        <v>415</v>
      </c>
      <c r="D135" s="380" t="s">
        <v>515</v>
      </c>
      <c r="AG135" s="380" t="s">
        <v>774</v>
      </c>
      <c r="AH135" s="380" t="s">
        <v>766</v>
      </c>
      <c r="AI135" s="380" t="s">
        <v>516</v>
      </c>
      <c r="AJ135" s="380" t="s">
        <v>415</v>
      </c>
      <c r="AK135" s="380">
        <v>-15913.93</v>
      </c>
      <c r="AL135" s="380">
        <v>0</v>
      </c>
      <c r="AM135" s="380">
        <v>-15913.93</v>
      </c>
      <c r="AN135" s="380">
        <v>0</v>
      </c>
      <c r="AO135" s="380">
        <v>0</v>
      </c>
      <c r="AP135" s="380">
        <v>0</v>
      </c>
      <c r="AQ135" s="380">
        <v>-15913.93</v>
      </c>
    </row>
    <row r="136" spans="1:43" s="380" customFormat="1" ht="15.75" x14ac:dyDescent="0.25">
      <c r="A136" s="380" t="s">
        <v>513</v>
      </c>
      <c r="B136" s="380" t="s">
        <v>514</v>
      </c>
      <c r="C136" s="380" t="s">
        <v>415</v>
      </c>
      <c r="D136" s="380" t="s">
        <v>515</v>
      </c>
      <c r="AG136" s="380" t="s">
        <v>775</v>
      </c>
      <c r="AH136" s="380" t="s">
        <v>776</v>
      </c>
      <c r="AI136" s="380" t="s">
        <v>516</v>
      </c>
      <c r="AJ136" s="380" t="s">
        <v>415</v>
      </c>
      <c r="AK136" s="380">
        <v>-9940</v>
      </c>
      <c r="AL136" s="380">
        <v>0</v>
      </c>
      <c r="AM136" s="380">
        <v>-9940</v>
      </c>
      <c r="AN136" s="380">
        <v>-60176.87</v>
      </c>
      <c r="AO136" s="380">
        <v>0</v>
      </c>
      <c r="AP136" s="380">
        <v>-60176.87</v>
      </c>
      <c r="AQ136" s="380">
        <v>-9940</v>
      </c>
    </row>
    <row r="137" spans="1:43" s="380" customFormat="1" ht="15.75" x14ac:dyDescent="0.25">
      <c r="A137" s="380" t="s">
        <v>513</v>
      </c>
      <c r="B137" s="380" t="s">
        <v>514</v>
      </c>
      <c r="C137" s="380" t="s">
        <v>415</v>
      </c>
      <c r="D137" s="380" t="s">
        <v>515</v>
      </c>
      <c r="AG137" s="380" t="s">
        <v>777</v>
      </c>
      <c r="AH137" s="380" t="s">
        <v>778</v>
      </c>
      <c r="AI137" s="380" t="s">
        <v>516</v>
      </c>
      <c r="AJ137" s="380" t="s">
        <v>415</v>
      </c>
      <c r="AK137" s="380">
        <v>-71586</v>
      </c>
      <c r="AL137" s="380">
        <v>0</v>
      </c>
      <c r="AM137" s="380">
        <v>-71586</v>
      </c>
      <c r="AN137" s="380">
        <v>0</v>
      </c>
      <c r="AO137" s="380">
        <v>0</v>
      </c>
      <c r="AP137" s="380">
        <v>0</v>
      </c>
      <c r="AQ137" s="380">
        <v>-71586</v>
      </c>
    </row>
    <row r="138" spans="1:43" s="380" customFormat="1" ht="15.75" x14ac:dyDescent="0.25">
      <c r="A138" s="380" t="s">
        <v>513</v>
      </c>
      <c r="B138" s="380" t="s">
        <v>514</v>
      </c>
      <c r="C138" s="380" t="s">
        <v>415</v>
      </c>
      <c r="D138" s="380" t="s">
        <v>515</v>
      </c>
      <c r="AG138" s="380" t="s">
        <v>779</v>
      </c>
      <c r="AH138" s="380" t="s">
        <v>780</v>
      </c>
      <c r="AI138" s="380" t="s">
        <v>516</v>
      </c>
      <c r="AJ138" s="380" t="s">
        <v>415</v>
      </c>
      <c r="AK138" s="380">
        <v>-840.59</v>
      </c>
      <c r="AL138" s="380">
        <v>0</v>
      </c>
      <c r="AM138" s="380">
        <v>-840.59</v>
      </c>
      <c r="AN138" s="380">
        <v>0</v>
      </c>
      <c r="AO138" s="380">
        <v>0</v>
      </c>
      <c r="AP138" s="380">
        <v>0</v>
      </c>
      <c r="AQ138" s="380">
        <v>-840.59</v>
      </c>
    </row>
    <row r="139" spans="1:43" s="380" customFormat="1" ht="15.75" x14ac:dyDescent="0.25">
      <c r="A139" s="380" t="s">
        <v>513</v>
      </c>
      <c r="B139" s="380" t="s">
        <v>514</v>
      </c>
      <c r="C139" s="380" t="s">
        <v>415</v>
      </c>
      <c r="D139" s="380" t="s">
        <v>515</v>
      </c>
      <c r="AG139" s="380" t="s">
        <v>781</v>
      </c>
      <c r="AH139" s="380" t="s">
        <v>782</v>
      </c>
      <c r="AI139" s="380" t="s">
        <v>516</v>
      </c>
      <c r="AJ139" s="380" t="s">
        <v>415</v>
      </c>
      <c r="AK139" s="380">
        <v>-49209.73</v>
      </c>
      <c r="AL139" s="380">
        <v>0</v>
      </c>
      <c r="AM139" s="380">
        <v>-49209.73</v>
      </c>
      <c r="AN139" s="380">
        <v>0</v>
      </c>
      <c r="AO139" s="380">
        <v>0</v>
      </c>
      <c r="AP139" s="380">
        <v>0</v>
      </c>
      <c r="AQ139" s="380">
        <v>-49209.73</v>
      </c>
    </row>
    <row r="140" spans="1:43" s="380" customFormat="1" ht="15.75" x14ac:dyDescent="0.25">
      <c r="A140" s="380" t="s">
        <v>513</v>
      </c>
      <c r="B140" s="380" t="s">
        <v>514</v>
      </c>
      <c r="C140" s="380" t="s">
        <v>415</v>
      </c>
      <c r="D140" s="380" t="s">
        <v>515</v>
      </c>
      <c r="AG140" s="380" t="s">
        <v>783</v>
      </c>
      <c r="AH140" s="380" t="s">
        <v>784</v>
      </c>
      <c r="AI140" s="380" t="s">
        <v>516</v>
      </c>
      <c r="AJ140" s="380" t="s">
        <v>415</v>
      </c>
      <c r="AK140" s="380">
        <v>-28018.91</v>
      </c>
      <c r="AL140" s="380">
        <v>0</v>
      </c>
      <c r="AM140" s="380">
        <v>-28018.91</v>
      </c>
      <c r="AN140" s="380">
        <v>0</v>
      </c>
      <c r="AO140" s="380">
        <v>0</v>
      </c>
      <c r="AP140" s="380">
        <v>0</v>
      </c>
      <c r="AQ140" s="380">
        <v>-28018.91</v>
      </c>
    </row>
    <row r="141" spans="1:43" s="380" customFormat="1" ht="15.75" x14ac:dyDescent="0.25">
      <c r="A141" s="380" t="s">
        <v>513</v>
      </c>
      <c r="B141" s="380" t="s">
        <v>514</v>
      </c>
      <c r="C141" s="380" t="s">
        <v>415</v>
      </c>
      <c r="D141" s="380" t="s">
        <v>515</v>
      </c>
      <c r="AG141" s="380" t="s">
        <v>785</v>
      </c>
      <c r="AH141" s="380" t="s">
        <v>786</v>
      </c>
      <c r="AI141" s="380" t="s">
        <v>516</v>
      </c>
      <c r="AJ141" s="380" t="s">
        <v>415</v>
      </c>
      <c r="AK141" s="380">
        <v>-430.12</v>
      </c>
      <c r="AL141" s="380">
        <v>0</v>
      </c>
      <c r="AM141" s="380">
        <v>-430.12</v>
      </c>
      <c r="AN141" s="380">
        <v>0</v>
      </c>
      <c r="AO141" s="380">
        <v>0</v>
      </c>
      <c r="AP141" s="380">
        <v>0</v>
      </c>
      <c r="AQ141" s="380">
        <v>-430.12</v>
      </c>
    </row>
    <row r="142" spans="1:43" s="380" customFormat="1" ht="15.75" x14ac:dyDescent="0.25">
      <c r="A142" s="380" t="s">
        <v>513</v>
      </c>
      <c r="B142" s="380" t="s">
        <v>514</v>
      </c>
      <c r="C142" s="380" t="s">
        <v>415</v>
      </c>
      <c r="D142" s="380" t="s">
        <v>515</v>
      </c>
      <c r="AG142" s="380" t="s">
        <v>787</v>
      </c>
      <c r="AH142" s="380" t="s">
        <v>788</v>
      </c>
      <c r="AI142" s="380" t="s">
        <v>516</v>
      </c>
      <c r="AJ142" s="380" t="s">
        <v>415</v>
      </c>
      <c r="AK142" s="380">
        <v>-60</v>
      </c>
      <c r="AL142" s="380">
        <v>0</v>
      </c>
      <c r="AM142" s="380">
        <v>-60</v>
      </c>
      <c r="AN142" s="380">
        <v>-166.36</v>
      </c>
      <c r="AO142" s="380">
        <v>0</v>
      </c>
      <c r="AP142" s="380">
        <v>-166.36</v>
      </c>
      <c r="AQ142" s="380">
        <v>-60</v>
      </c>
    </row>
    <row r="143" spans="1:43" s="380" customFormat="1" ht="15.75" x14ac:dyDescent="0.25">
      <c r="A143" s="380" t="s">
        <v>513</v>
      </c>
      <c r="B143" s="380" t="s">
        <v>514</v>
      </c>
      <c r="C143" s="380" t="s">
        <v>415</v>
      </c>
      <c r="D143" s="380" t="s">
        <v>515</v>
      </c>
      <c r="AG143" s="380" t="s">
        <v>789</v>
      </c>
      <c r="AH143" s="380" t="s">
        <v>790</v>
      </c>
      <c r="AI143" s="380" t="s">
        <v>516</v>
      </c>
      <c r="AJ143" s="380" t="s">
        <v>415</v>
      </c>
      <c r="AK143" s="380">
        <v>-2715.57</v>
      </c>
      <c r="AL143" s="380">
        <v>0</v>
      </c>
      <c r="AM143" s="380">
        <v>-2715.57</v>
      </c>
      <c r="AN143" s="380">
        <v>-70550.98</v>
      </c>
      <c r="AO143" s="380">
        <v>0</v>
      </c>
      <c r="AP143" s="380">
        <v>-70550.98</v>
      </c>
      <c r="AQ143" s="380">
        <v>-2715.57</v>
      </c>
    </row>
    <row r="144" spans="1:43" s="380" customFormat="1" ht="15.75" x14ac:dyDescent="0.25">
      <c r="A144" s="380" t="s">
        <v>513</v>
      </c>
      <c r="B144" s="380" t="s">
        <v>514</v>
      </c>
      <c r="C144" s="380" t="s">
        <v>415</v>
      </c>
      <c r="D144" s="380" t="s">
        <v>515</v>
      </c>
      <c r="AG144" s="380" t="s">
        <v>791</v>
      </c>
      <c r="AH144" s="380" t="s">
        <v>792</v>
      </c>
      <c r="AI144" s="380" t="s">
        <v>516</v>
      </c>
      <c r="AJ144" s="380" t="s">
        <v>415</v>
      </c>
      <c r="AK144" s="380">
        <v>-72367.5</v>
      </c>
      <c r="AL144" s="380">
        <v>0</v>
      </c>
      <c r="AM144" s="380">
        <v>-72367.5</v>
      </c>
      <c r="AN144" s="380">
        <v>0</v>
      </c>
      <c r="AO144" s="380">
        <v>0</v>
      </c>
      <c r="AP144" s="380">
        <v>0</v>
      </c>
      <c r="AQ144" s="380">
        <v>-72367.5</v>
      </c>
    </row>
    <row r="145" spans="1:43" s="380" customFormat="1" ht="15.75" x14ac:dyDescent="0.25">
      <c r="A145" s="380" t="s">
        <v>513</v>
      </c>
      <c r="B145" s="380" t="s">
        <v>514</v>
      </c>
      <c r="C145" s="380" t="s">
        <v>415</v>
      </c>
      <c r="D145" s="380" t="s">
        <v>515</v>
      </c>
      <c r="AG145" s="380" t="s">
        <v>793</v>
      </c>
      <c r="AH145" s="380" t="s">
        <v>794</v>
      </c>
      <c r="AI145" s="380" t="s">
        <v>516</v>
      </c>
      <c r="AJ145" s="380" t="s">
        <v>415</v>
      </c>
      <c r="AK145" s="380">
        <v>-15683.28</v>
      </c>
      <c r="AL145" s="380">
        <v>0</v>
      </c>
      <c r="AM145" s="380">
        <v>-15683.28</v>
      </c>
      <c r="AN145" s="380">
        <v>0</v>
      </c>
      <c r="AO145" s="380">
        <v>0</v>
      </c>
      <c r="AP145" s="380">
        <v>0</v>
      </c>
      <c r="AQ145" s="380">
        <v>-15683.28</v>
      </c>
    </row>
    <row r="146" spans="1:43" s="380" customFormat="1" ht="15.75" x14ac:dyDescent="0.25">
      <c r="A146" s="380" t="s">
        <v>513</v>
      </c>
      <c r="B146" s="380" t="s">
        <v>514</v>
      </c>
      <c r="C146" s="380" t="s">
        <v>415</v>
      </c>
      <c r="D146" s="380" t="s">
        <v>515</v>
      </c>
      <c r="AG146" s="380" t="s">
        <v>795</v>
      </c>
      <c r="AH146" s="380" t="s">
        <v>796</v>
      </c>
      <c r="AI146" s="380" t="s">
        <v>516</v>
      </c>
      <c r="AJ146" s="380" t="s">
        <v>415</v>
      </c>
      <c r="AK146" s="380">
        <v>-11970.73</v>
      </c>
      <c r="AL146" s="380">
        <v>0</v>
      </c>
      <c r="AM146" s="380">
        <v>-11970.73</v>
      </c>
      <c r="AN146" s="380">
        <v>0</v>
      </c>
      <c r="AO146" s="380">
        <v>0</v>
      </c>
      <c r="AP146" s="380">
        <v>0</v>
      </c>
      <c r="AQ146" s="380">
        <v>-11970.73</v>
      </c>
    </row>
    <row r="147" spans="1:43" s="380" customFormat="1" ht="15.75" x14ac:dyDescent="0.25">
      <c r="A147" s="380" t="s">
        <v>513</v>
      </c>
      <c r="B147" s="380" t="s">
        <v>514</v>
      </c>
      <c r="C147" s="380" t="s">
        <v>415</v>
      </c>
      <c r="D147" s="380" t="s">
        <v>515</v>
      </c>
      <c r="AG147" s="380" t="s">
        <v>797</v>
      </c>
      <c r="AH147" s="380" t="s">
        <v>798</v>
      </c>
      <c r="AI147" s="380" t="s">
        <v>516</v>
      </c>
      <c r="AJ147" s="380" t="s">
        <v>415</v>
      </c>
      <c r="AK147" s="380">
        <v>0</v>
      </c>
      <c r="AL147" s="380">
        <v>0</v>
      </c>
      <c r="AM147" s="380">
        <v>0</v>
      </c>
      <c r="AN147" s="380">
        <v>-47018.7</v>
      </c>
      <c r="AO147" s="380">
        <v>0</v>
      </c>
      <c r="AP147" s="380">
        <v>-47018.7</v>
      </c>
      <c r="AQ147" s="380">
        <v>0</v>
      </c>
    </row>
    <row r="148" spans="1:43" s="380" customFormat="1" ht="15.75" x14ac:dyDescent="0.25">
      <c r="A148" s="380" t="s">
        <v>513</v>
      </c>
      <c r="B148" s="380" t="s">
        <v>514</v>
      </c>
      <c r="C148" s="380" t="s">
        <v>415</v>
      </c>
      <c r="D148" s="380" t="s">
        <v>515</v>
      </c>
      <c r="AG148" s="380" t="s">
        <v>799</v>
      </c>
      <c r="AH148" s="380" t="s">
        <v>800</v>
      </c>
      <c r="AI148" s="380" t="s">
        <v>516</v>
      </c>
      <c r="AJ148" s="380" t="s">
        <v>415</v>
      </c>
      <c r="AK148" s="380">
        <v>-2582.87</v>
      </c>
      <c r="AL148" s="380">
        <v>0</v>
      </c>
      <c r="AM148" s="380">
        <v>-2582.87</v>
      </c>
      <c r="AN148" s="380">
        <v>0</v>
      </c>
      <c r="AO148" s="380">
        <v>0</v>
      </c>
      <c r="AP148" s="380">
        <v>0</v>
      </c>
      <c r="AQ148" s="380">
        <v>-2582.87</v>
      </c>
    </row>
    <row r="149" spans="1:43" s="380" customFormat="1" ht="15.75" x14ac:dyDescent="0.25">
      <c r="A149" s="380" t="s">
        <v>513</v>
      </c>
      <c r="B149" s="380" t="s">
        <v>514</v>
      </c>
      <c r="C149" s="380" t="s">
        <v>415</v>
      </c>
      <c r="D149" s="380" t="s">
        <v>515</v>
      </c>
      <c r="AG149" s="380" t="s">
        <v>801</v>
      </c>
      <c r="AH149" s="380" t="s">
        <v>802</v>
      </c>
      <c r="AI149" s="380" t="s">
        <v>516</v>
      </c>
      <c r="AJ149" s="380" t="s">
        <v>415</v>
      </c>
      <c r="AK149" s="380">
        <v>-34600.32</v>
      </c>
      <c r="AL149" s="380">
        <v>0</v>
      </c>
      <c r="AM149" s="380">
        <v>-34600.32</v>
      </c>
      <c r="AN149" s="380">
        <v>0</v>
      </c>
      <c r="AO149" s="380">
        <v>0</v>
      </c>
      <c r="AP149" s="380">
        <v>0</v>
      </c>
      <c r="AQ149" s="380">
        <v>-34600.32</v>
      </c>
    </row>
    <row r="150" spans="1:43" s="380" customFormat="1" ht="15.75" x14ac:dyDescent="0.25">
      <c r="A150" s="380" t="s">
        <v>513</v>
      </c>
      <c r="B150" s="380" t="s">
        <v>514</v>
      </c>
      <c r="C150" s="380" t="s">
        <v>415</v>
      </c>
      <c r="D150" s="380" t="s">
        <v>515</v>
      </c>
      <c r="AG150" s="380" t="s">
        <v>803</v>
      </c>
      <c r="AH150" s="380" t="s">
        <v>804</v>
      </c>
      <c r="AI150" s="380" t="s">
        <v>516</v>
      </c>
      <c r="AJ150" s="380" t="s">
        <v>415</v>
      </c>
      <c r="AK150" s="380">
        <v>-2015.92</v>
      </c>
      <c r="AL150" s="380">
        <v>0</v>
      </c>
      <c r="AM150" s="380">
        <v>-2015.92</v>
      </c>
      <c r="AN150" s="380">
        <v>0</v>
      </c>
      <c r="AO150" s="380">
        <v>0</v>
      </c>
      <c r="AP150" s="380">
        <v>0</v>
      </c>
      <c r="AQ150" s="380">
        <v>-2015.92</v>
      </c>
    </row>
    <row r="151" spans="1:43" s="380" customFormat="1" ht="15.75" x14ac:dyDescent="0.25">
      <c r="A151" s="380" t="s">
        <v>513</v>
      </c>
      <c r="B151" s="380" t="s">
        <v>514</v>
      </c>
      <c r="C151" s="380" t="s">
        <v>415</v>
      </c>
      <c r="D151" s="380" t="s">
        <v>515</v>
      </c>
      <c r="AG151" s="380" t="s">
        <v>805</v>
      </c>
      <c r="AH151" s="380" t="s">
        <v>806</v>
      </c>
      <c r="AI151" s="380" t="s">
        <v>516</v>
      </c>
      <c r="AJ151" s="380" t="s">
        <v>415</v>
      </c>
      <c r="AK151" s="380">
        <v>-3180</v>
      </c>
      <c r="AL151" s="380">
        <v>0</v>
      </c>
      <c r="AM151" s="380">
        <v>-3180</v>
      </c>
      <c r="AN151" s="380">
        <v>0</v>
      </c>
      <c r="AO151" s="380">
        <v>0</v>
      </c>
      <c r="AP151" s="380">
        <v>0</v>
      </c>
      <c r="AQ151" s="380">
        <v>-3180</v>
      </c>
    </row>
    <row r="152" spans="1:43" s="380" customFormat="1" ht="15.75" x14ac:dyDescent="0.25">
      <c r="A152" s="380" t="s">
        <v>513</v>
      </c>
      <c r="B152" s="380" t="s">
        <v>514</v>
      </c>
      <c r="C152" s="380" t="s">
        <v>415</v>
      </c>
      <c r="D152" s="380" t="s">
        <v>515</v>
      </c>
      <c r="AG152" s="380" t="s">
        <v>807</v>
      </c>
      <c r="AH152" s="380" t="s">
        <v>808</v>
      </c>
      <c r="AI152" s="380" t="s">
        <v>516</v>
      </c>
      <c r="AJ152" s="380" t="s">
        <v>415</v>
      </c>
      <c r="AK152" s="380">
        <v>-97.9</v>
      </c>
      <c r="AL152" s="380">
        <v>0</v>
      </c>
      <c r="AM152" s="380">
        <v>-97.9</v>
      </c>
      <c r="AN152" s="380">
        <v>0</v>
      </c>
      <c r="AO152" s="380">
        <v>0</v>
      </c>
      <c r="AP152" s="380">
        <v>0</v>
      </c>
      <c r="AQ152" s="380">
        <v>-97.9</v>
      </c>
    </row>
    <row r="153" spans="1:43" s="380" customFormat="1" ht="15.75" x14ac:dyDescent="0.25">
      <c r="A153" s="380" t="s">
        <v>513</v>
      </c>
      <c r="B153" s="380" t="s">
        <v>514</v>
      </c>
      <c r="C153" s="380" t="s">
        <v>415</v>
      </c>
      <c r="D153" s="380" t="s">
        <v>515</v>
      </c>
      <c r="AG153" s="380" t="s">
        <v>809</v>
      </c>
      <c r="AH153" s="380" t="s">
        <v>810</v>
      </c>
      <c r="AI153" s="380" t="s">
        <v>516</v>
      </c>
      <c r="AJ153" s="380" t="s">
        <v>415</v>
      </c>
      <c r="AK153" s="380">
        <v>-637.91</v>
      </c>
      <c r="AL153" s="380">
        <v>0</v>
      </c>
      <c r="AM153" s="380">
        <v>-637.91</v>
      </c>
      <c r="AN153" s="380">
        <v>0</v>
      </c>
      <c r="AO153" s="380">
        <v>0</v>
      </c>
      <c r="AP153" s="380">
        <v>0</v>
      </c>
      <c r="AQ153" s="380">
        <v>-637.91</v>
      </c>
    </row>
    <row r="154" spans="1:43" s="380" customFormat="1" ht="15.75" x14ac:dyDescent="0.25">
      <c r="A154" s="380" t="s">
        <v>513</v>
      </c>
      <c r="B154" s="380" t="s">
        <v>514</v>
      </c>
      <c r="C154" s="380" t="s">
        <v>415</v>
      </c>
      <c r="D154" s="380" t="s">
        <v>515</v>
      </c>
      <c r="AG154" s="380" t="s">
        <v>811</v>
      </c>
      <c r="AH154" s="380" t="s">
        <v>812</v>
      </c>
      <c r="AI154" s="380" t="s">
        <v>516</v>
      </c>
      <c r="AJ154" s="380" t="s">
        <v>415</v>
      </c>
      <c r="AK154" s="380">
        <v>-21.8</v>
      </c>
      <c r="AL154" s="380">
        <v>0</v>
      </c>
      <c r="AM154" s="380">
        <v>-21.8</v>
      </c>
      <c r="AN154" s="380">
        <v>0</v>
      </c>
      <c r="AO154" s="380">
        <v>0</v>
      </c>
      <c r="AP154" s="380">
        <v>0</v>
      </c>
      <c r="AQ154" s="380">
        <v>-21.8</v>
      </c>
    </row>
    <row r="155" spans="1:43" s="380" customFormat="1" ht="15.75" x14ac:dyDescent="0.25">
      <c r="A155" s="380" t="s">
        <v>513</v>
      </c>
      <c r="B155" s="380" t="s">
        <v>514</v>
      </c>
      <c r="C155" s="380" t="s">
        <v>415</v>
      </c>
      <c r="D155" s="380" t="s">
        <v>515</v>
      </c>
      <c r="AG155" s="380" t="s">
        <v>813</v>
      </c>
      <c r="AH155" s="380" t="s">
        <v>814</v>
      </c>
      <c r="AI155" s="380" t="s">
        <v>516</v>
      </c>
      <c r="AJ155" s="380" t="s">
        <v>415</v>
      </c>
      <c r="AK155" s="380">
        <v>-881.57</v>
      </c>
      <c r="AL155" s="380">
        <v>0</v>
      </c>
      <c r="AM155" s="380">
        <v>-881.57</v>
      </c>
      <c r="AN155" s="380">
        <v>0</v>
      </c>
      <c r="AO155" s="380">
        <v>0</v>
      </c>
      <c r="AP155" s="380">
        <v>0</v>
      </c>
      <c r="AQ155" s="380">
        <v>-881.57</v>
      </c>
    </row>
    <row r="156" spans="1:43" s="380" customFormat="1" ht="15.75" x14ac:dyDescent="0.25">
      <c r="A156" s="380" t="s">
        <v>513</v>
      </c>
      <c r="B156" s="380" t="s">
        <v>514</v>
      </c>
      <c r="C156" s="380" t="s">
        <v>415</v>
      </c>
      <c r="D156" s="380" t="s">
        <v>515</v>
      </c>
      <c r="AG156" s="380" t="s">
        <v>815</v>
      </c>
      <c r="AH156" s="380" t="s">
        <v>816</v>
      </c>
      <c r="AI156" s="380" t="s">
        <v>516</v>
      </c>
      <c r="AJ156" s="380" t="s">
        <v>415</v>
      </c>
      <c r="AK156" s="380">
        <v>-2674.07</v>
      </c>
      <c r="AL156" s="380">
        <v>0</v>
      </c>
      <c r="AM156" s="380">
        <v>-2674.07</v>
      </c>
      <c r="AN156" s="380">
        <v>-887622.09</v>
      </c>
      <c r="AO156" s="380">
        <v>0</v>
      </c>
      <c r="AP156" s="380">
        <v>-887622.09</v>
      </c>
      <c r="AQ156" s="380">
        <v>-2674.07</v>
      </c>
    </row>
    <row r="157" spans="1:43" s="380" customFormat="1" ht="15.75" x14ac:dyDescent="0.25">
      <c r="A157" s="380" t="s">
        <v>513</v>
      </c>
      <c r="B157" s="380" t="s">
        <v>514</v>
      </c>
      <c r="C157" s="380" t="s">
        <v>415</v>
      </c>
      <c r="D157" s="380" t="s">
        <v>515</v>
      </c>
      <c r="AG157" s="380" t="s">
        <v>817</v>
      </c>
      <c r="AH157" s="380" t="s">
        <v>818</v>
      </c>
      <c r="AI157" s="380" t="s">
        <v>516</v>
      </c>
      <c r="AJ157" s="380" t="s">
        <v>415</v>
      </c>
      <c r="AK157" s="380">
        <v>-8974.3700000000008</v>
      </c>
      <c r="AL157" s="380">
        <v>0</v>
      </c>
      <c r="AM157" s="380">
        <v>-8974.3700000000008</v>
      </c>
      <c r="AN157" s="380">
        <v>0</v>
      </c>
      <c r="AO157" s="380">
        <v>0</v>
      </c>
      <c r="AP157" s="380">
        <v>0</v>
      </c>
      <c r="AQ157" s="380">
        <v>-8974.3700000000008</v>
      </c>
    </row>
    <row r="158" spans="1:43" s="380" customFormat="1" ht="15.75" x14ac:dyDescent="0.25">
      <c r="A158" s="380" t="s">
        <v>513</v>
      </c>
      <c r="B158" s="380" t="s">
        <v>514</v>
      </c>
      <c r="C158" s="380" t="s">
        <v>415</v>
      </c>
      <c r="D158" s="380" t="s">
        <v>515</v>
      </c>
      <c r="AG158" s="380" t="s">
        <v>819</v>
      </c>
      <c r="AH158" s="380" t="s">
        <v>820</v>
      </c>
      <c r="AI158" s="380" t="s">
        <v>516</v>
      </c>
      <c r="AJ158" s="380" t="s">
        <v>415</v>
      </c>
      <c r="AK158" s="380">
        <v>-1711.74</v>
      </c>
      <c r="AL158" s="380">
        <v>0</v>
      </c>
      <c r="AM158" s="380">
        <v>-1711.74</v>
      </c>
      <c r="AN158" s="380">
        <v>0</v>
      </c>
      <c r="AO158" s="380">
        <v>0</v>
      </c>
      <c r="AP158" s="380">
        <v>0</v>
      </c>
      <c r="AQ158" s="380">
        <v>-1711.74</v>
      </c>
    </row>
    <row r="159" spans="1:43" s="380" customFormat="1" ht="15.75" x14ac:dyDescent="0.25">
      <c r="A159" s="380" t="s">
        <v>513</v>
      </c>
      <c r="B159" s="380" t="s">
        <v>514</v>
      </c>
      <c r="C159" s="380" t="s">
        <v>415</v>
      </c>
      <c r="D159" s="380" t="s">
        <v>515</v>
      </c>
      <c r="AG159" s="380" t="s">
        <v>821</v>
      </c>
      <c r="AH159" s="380" t="s">
        <v>822</v>
      </c>
      <c r="AI159" s="380" t="s">
        <v>516</v>
      </c>
      <c r="AJ159" s="380" t="s">
        <v>415</v>
      </c>
      <c r="AK159" s="380">
        <v>-27153.39</v>
      </c>
      <c r="AL159" s="380">
        <v>0</v>
      </c>
      <c r="AM159" s="380">
        <v>-27153.39</v>
      </c>
      <c r="AN159" s="380">
        <v>0</v>
      </c>
      <c r="AO159" s="380">
        <v>0</v>
      </c>
      <c r="AP159" s="380">
        <v>0</v>
      </c>
      <c r="AQ159" s="380">
        <v>-27153.39</v>
      </c>
    </row>
    <row r="160" spans="1:43" s="380" customFormat="1" ht="15.75" x14ac:dyDescent="0.25">
      <c r="A160" s="380" t="s">
        <v>513</v>
      </c>
      <c r="B160" s="380" t="s">
        <v>514</v>
      </c>
      <c r="C160" s="380" t="s">
        <v>415</v>
      </c>
      <c r="D160" s="380" t="s">
        <v>515</v>
      </c>
      <c r="AG160" s="380" t="s">
        <v>823</v>
      </c>
      <c r="AH160" s="380" t="s">
        <v>824</v>
      </c>
      <c r="AI160" s="380" t="s">
        <v>516</v>
      </c>
      <c r="AJ160" s="380" t="s">
        <v>415</v>
      </c>
      <c r="AK160" s="380">
        <v>-8636.2199999999993</v>
      </c>
      <c r="AL160" s="380">
        <v>0</v>
      </c>
      <c r="AM160" s="380">
        <v>-8636.2199999999993</v>
      </c>
      <c r="AN160" s="380">
        <v>0</v>
      </c>
      <c r="AO160" s="380">
        <v>0</v>
      </c>
      <c r="AP160" s="380">
        <v>0</v>
      </c>
      <c r="AQ160" s="380">
        <v>-8636.2199999999993</v>
      </c>
    </row>
    <row r="161" spans="1:43" s="380" customFormat="1" ht="15.75" x14ac:dyDescent="0.25">
      <c r="A161" s="380" t="s">
        <v>513</v>
      </c>
      <c r="B161" s="380" t="s">
        <v>514</v>
      </c>
      <c r="C161" s="380" t="s">
        <v>415</v>
      </c>
      <c r="D161" s="380" t="s">
        <v>515</v>
      </c>
      <c r="AG161" s="380" t="s">
        <v>825</v>
      </c>
      <c r="AH161" s="380" t="s">
        <v>826</v>
      </c>
      <c r="AI161" s="380" t="s">
        <v>516</v>
      </c>
      <c r="AJ161" s="380" t="s">
        <v>415</v>
      </c>
      <c r="AK161" s="380">
        <v>-2093.25</v>
      </c>
      <c r="AL161" s="380">
        <v>0</v>
      </c>
      <c r="AM161" s="380">
        <v>-2093.25</v>
      </c>
      <c r="AN161" s="380">
        <v>0</v>
      </c>
      <c r="AO161" s="380">
        <v>0</v>
      </c>
      <c r="AP161" s="380">
        <v>0</v>
      </c>
      <c r="AQ161" s="380">
        <v>-2093.25</v>
      </c>
    </row>
    <row r="162" spans="1:43" s="380" customFormat="1" ht="15.75" x14ac:dyDescent="0.25">
      <c r="A162" s="380" t="s">
        <v>513</v>
      </c>
      <c r="B162" s="380" t="s">
        <v>514</v>
      </c>
      <c r="C162" s="380" t="s">
        <v>415</v>
      </c>
      <c r="D162" s="380" t="s">
        <v>515</v>
      </c>
      <c r="AG162" s="380" t="s">
        <v>827</v>
      </c>
      <c r="AH162" s="380" t="s">
        <v>828</v>
      </c>
      <c r="AI162" s="380" t="s">
        <v>516</v>
      </c>
      <c r="AJ162" s="380" t="s">
        <v>415</v>
      </c>
      <c r="AK162" s="380">
        <v>-19862.439999999999</v>
      </c>
      <c r="AL162" s="380">
        <v>0</v>
      </c>
      <c r="AM162" s="380">
        <v>-19862.439999999999</v>
      </c>
      <c r="AN162" s="380">
        <v>0</v>
      </c>
      <c r="AO162" s="380">
        <v>0</v>
      </c>
      <c r="AP162" s="380">
        <v>0</v>
      </c>
      <c r="AQ162" s="380">
        <v>-19862.439999999999</v>
      </c>
    </row>
    <row r="163" spans="1:43" s="380" customFormat="1" ht="15.75" x14ac:dyDescent="0.25">
      <c r="A163" s="380" t="s">
        <v>513</v>
      </c>
      <c r="B163" s="380" t="s">
        <v>514</v>
      </c>
      <c r="C163" s="380" t="s">
        <v>415</v>
      </c>
      <c r="D163" s="380" t="s">
        <v>515</v>
      </c>
      <c r="AG163" s="380" t="s">
        <v>829</v>
      </c>
      <c r="AH163" s="380" t="s">
        <v>830</v>
      </c>
      <c r="AI163" s="380" t="s">
        <v>516</v>
      </c>
      <c r="AJ163" s="380" t="s">
        <v>415</v>
      </c>
      <c r="AK163" s="380">
        <v>-688.76</v>
      </c>
      <c r="AL163" s="380">
        <v>0</v>
      </c>
      <c r="AM163" s="380">
        <v>-688.76</v>
      </c>
      <c r="AN163" s="380">
        <v>0</v>
      </c>
      <c r="AO163" s="380">
        <v>0</v>
      </c>
      <c r="AP163" s="380">
        <v>0</v>
      </c>
      <c r="AQ163" s="380">
        <v>-688.76</v>
      </c>
    </row>
    <row r="164" spans="1:43" s="380" customFormat="1" ht="15.75" x14ac:dyDescent="0.25">
      <c r="A164" s="380" t="s">
        <v>513</v>
      </c>
      <c r="B164" s="380" t="s">
        <v>514</v>
      </c>
      <c r="C164" s="380" t="s">
        <v>415</v>
      </c>
      <c r="D164" s="380" t="s">
        <v>515</v>
      </c>
      <c r="AG164" s="380" t="s">
        <v>831</v>
      </c>
      <c r="AH164" s="380" t="s">
        <v>832</v>
      </c>
      <c r="AI164" s="380" t="s">
        <v>516</v>
      </c>
      <c r="AJ164" s="380" t="s">
        <v>415</v>
      </c>
      <c r="AK164" s="380">
        <v>-229.33</v>
      </c>
      <c r="AL164" s="380">
        <v>0</v>
      </c>
      <c r="AM164" s="380">
        <v>-229.33</v>
      </c>
      <c r="AN164" s="380">
        <v>0</v>
      </c>
      <c r="AO164" s="380">
        <v>0</v>
      </c>
      <c r="AP164" s="380">
        <v>0</v>
      </c>
      <c r="AQ164" s="380">
        <v>-229.33</v>
      </c>
    </row>
    <row r="165" spans="1:43" s="380" customFormat="1" ht="15.75" x14ac:dyDescent="0.25">
      <c r="A165" s="380" t="s">
        <v>513</v>
      </c>
      <c r="B165" s="380" t="s">
        <v>514</v>
      </c>
      <c r="C165" s="380" t="s">
        <v>415</v>
      </c>
      <c r="D165" s="380" t="s">
        <v>515</v>
      </c>
      <c r="AG165" s="380" t="s">
        <v>833</v>
      </c>
      <c r="AH165" s="380" t="s">
        <v>834</v>
      </c>
      <c r="AI165" s="380" t="s">
        <v>516</v>
      </c>
      <c r="AJ165" s="380" t="s">
        <v>415</v>
      </c>
      <c r="AK165" s="380">
        <v>-93.4</v>
      </c>
      <c r="AL165" s="380">
        <v>0</v>
      </c>
      <c r="AM165" s="380">
        <v>-93.4</v>
      </c>
      <c r="AN165" s="380">
        <v>0</v>
      </c>
      <c r="AO165" s="380">
        <v>0</v>
      </c>
      <c r="AP165" s="380">
        <v>0</v>
      </c>
      <c r="AQ165" s="380">
        <v>-93.4</v>
      </c>
    </row>
    <row r="166" spans="1:43" s="380" customFormat="1" ht="15.75" x14ac:dyDescent="0.25">
      <c r="A166" s="380" t="s">
        <v>513</v>
      </c>
      <c r="B166" s="380" t="s">
        <v>514</v>
      </c>
      <c r="C166" s="380" t="s">
        <v>415</v>
      </c>
      <c r="D166" s="380" t="s">
        <v>515</v>
      </c>
      <c r="AG166" s="380" t="s">
        <v>835</v>
      </c>
      <c r="AH166" s="380" t="s">
        <v>836</v>
      </c>
      <c r="AI166" s="380" t="s">
        <v>516</v>
      </c>
      <c r="AJ166" s="380" t="s">
        <v>415</v>
      </c>
      <c r="AK166" s="380">
        <v>0</v>
      </c>
      <c r="AL166" s="380">
        <v>0</v>
      </c>
      <c r="AM166" s="380">
        <v>0</v>
      </c>
      <c r="AN166" s="380">
        <v>-505841.78</v>
      </c>
      <c r="AO166" s="380">
        <v>0</v>
      </c>
      <c r="AP166" s="380">
        <v>-505841.78</v>
      </c>
      <c r="AQ166" s="380">
        <v>0</v>
      </c>
    </row>
    <row r="167" spans="1:43" s="380" customFormat="1" ht="15.75" x14ac:dyDescent="0.25">
      <c r="A167" s="380" t="s">
        <v>513</v>
      </c>
      <c r="B167" s="380" t="s">
        <v>514</v>
      </c>
      <c r="C167" s="380" t="s">
        <v>415</v>
      </c>
      <c r="D167" s="380" t="s">
        <v>515</v>
      </c>
      <c r="AG167" s="380" t="s">
        <v>837</v>
      </c>
      <c r="AH167" s="380" t="s">
        <v>838</v>
      </c>
      <c r="AI167" s="380" t="s">
        <v>516</v>
      </c>
      <c r="AJ167" s="380" t="s">
        <v>415</v>
      </c>
      <c r="AK167" s="380">
        <v>-3530.35</v>
      </c>
      <c r="AL167" s="380">
        <v>0</v>
      </c>
      <c r="AM167" s="380">
        <v>-3530.35</v>
      </c>
      <c r="AN167" s="380">
        <v>0</v>
      </c>
      <c r="AO167" s="380">
        <v>0</v>
      </c>
      <c r="AP167" s="380">
        <v>0</v>
      </c>
      <c r="AQ167" s="380">
        <v>-3530.35</v>
      </c>
    </row>
    <row r="168" spans="1:43" s="380" customFormat="1" ht="15.75" x14ac:dyDescent="0.25">
      <c r="A168" s="380" t="s">
        <v>513</v>
      </c>
      <c r="B168" s="380" t="s">
        <v>514</v>
      </c>
      <c r="C168" s="380" t="s">
        <v>415</v>
      </c>
      <c r="D168" s="380" t="s">
        <v>515</v>
      </c>
      <c r="AG168" s="380" t="s">
        <v>839</v>
      </c>
      <c r="AH168" s="380" t="s">
        <v>840</v>
      </c>
      <c r="AI168" s="380" t="s">
        <v>516</v>
      </c>
      <c r="AJ168" s="380" t="s">
        <v>415</v>
      </c>
      <c r="AK168" s="380">
        <v>-70.05</v>
      </c>
      <c r="AL168" s="380">
        <v>0</v>
      </c>
      <c r="AM168" s="380">
        <v>-70.05</v>
      </c>
      <c r="AN168" s="380">
        <v>0</v>
      </c>
      <c r="AO168" s="380">
        <v>0</v>
      </c>
      <c r="AP168" s="380">
        <v>0</v>
      </c>
      <c r="AQ168" s="380">
        <v>-70.05</v>
      </c>
    </row>
    <row r="169" spans="1:43" s="380" customFormat="1" ht="15.75" x14ac:dyDescent="0.25">
      <c r="A169" s="380" t="s">
        <v>513</v>
      </c>
      <c r="B169" s="380" t="s">
        <v>514</v>
      </c>
      <c r="C169" s="380" t="s">
        <v>415</v>
      </c>
      <c r="D169" s="380" t="s">
        <v>515</v>
      </c>
      <c r="AG169" s="380" t="s">
        <v>841</v>
      </c>
      <c r="AH169" s="380" t="s">
        <v>842</v>
      </c>
      <c r="AI169" s="380" t="s">
        <v>516</v>
      </c>
      <c r="AJ169" s="380" t="s">
        <v>415</v>
      </c>
      <c r="AK169" s="380">
        <v>-34546.49</v>
      </c>
      <c r="AL169" s="380">
        <v>0</v>
      </c>
      <c r="AM169" s="380">
        <v>-34546.49</v>
      </c>
      <c r="AN169" s="380">
        <v>0</v>
      </c>
      <c r="AO169" s="380">
        <v>0</v>
      </c>
      <c r="AP169" s="380">
        <v>0</v>
      </c>
      <c r="AQ169" s="380">
        <v>-34546.49</v>
      </c>
    </row>
    <row r="170" spans="1:43" s="380" customFormat="1" ht="15.75" x14ac:dyDescent="0.25">
      <c r="A170" s="380" t="s">
        <v>513</v>
      </c>
      <c r="B170" s="380" t="s">
        <v>514</v>
      </c>
      <c r="C170" s="380" t="s">
        <v>415</v>
      </c>
      <c r="D170" s="380" t="s">
        <v>515</v>
      </c>
      <c r="AG170" s="380" t="s">
        <v>843</v>
      </c>
      <c r="AH170" s="380" t="s">
        <v>844</v>
      </c>
      <c r="AI170" s="380" t="s">
        <v>516</v>
      </c>
      <c r="AJ170" s="380" t="s">
        <v>415</v>
      </c>
      <c r="AK170" s="380">
        <v>-17397.54</v>
      </c>
      <c r="AL170" s="380">
        <v>0</v>
      </c>
      <c r="AM170" s="380">
        <v>-17397.54</v>
      </c>
      <c r="AN170" s="380">
        <v>0</v>
      </c>
      <c r="AO170" s="380">
        <v>0</v>
      </c>
      <c r="AP170" s="380">
        <v>0</v>
      </c>
      <c r="AQ170" s="380">
        <v>-17397.54</v>
      </c>
    </row>
    <row r="171" spans="1:43" s="380" customFormat="1" ht="15.75" x14ac:dyDescent="0.25">
      <c r="A171" s="380" t="s">
        <v>513</v>
      </c>
      <c r="B171" s="380" t="s">
        <v>514</v>
      </c>
      <c r="C171" s="380" t="s">
        <v>415</v>
      </c>
      <c r="D171" s="380" t="s">
        <v>515</v>
      </c>
      <c r="AG171" s="380" t="s">
        <v>845</v>
      </c>
      <c r="AH171" s="380" t="s">
        <v>846</v>
      </c>
      <c r="AI171" s="380" t="s">
        <v>516</v>
      </c>
      <c r="AJ171" s="380" t="s">
        <v>415</v>
      </c>
      <c r="AK171" s="380">
        <v>-6930.29</v>
      </c>
      <c r="AL171" s="380">
        <v>0</v>
      </c>
      <c r="AM171" s="380">
        <v>-6930.29</v>
      </c>
      <c r="AN171" s="380">
        <v>0</v>
      </c>
      <c r="AO171" s="380">
        <v>0</v>
      </c>
      <c r="AP171" s="380">
        <v>0</v>
      </c>
      <c r="AQ171" s="380">
        <v>-6930.29</v>
      </c>
    </row>
    <row r="172" spans="1:43" s="380" customFormat="1" ht="15.75" x14ac:dyDescent="0.25">
      <c r="A172" s="380" t="s">
        <v>513</v>
      </c>
      <c r="B172" s="380" t="s">
        <v>514</v>
      </c>
      <c r="C172" s="380" t="s">
        <v>415</v>
      </c>
      <c r="D172" s="380" t="s">
        <v>515</v>
      </c>
      <c r="AG172" s="380" t="s">
        <v>847</v>
      </c>
      <c r="AH172" s="380" t="s">
        <v>848</v>
      </c>
      <c r="AI172" s="380" t="s">
        <v>516</v>
      </c>
      <c r="AJ172" s="380" t="s">
        <v>415</v>
      </c>
      <c r="AK172" s="380">
        <v>-13948.6</v>
      </c>
      <c r="AL172" s="380">
        <v>0</v>
      </c>
      <c r="AM172" s="380">
        <v>-13948.6</v>
      </c>
      <c r="AN172" s="380">
        <v>0</v>
      </c>
      <c r="AO172" s="380">
        <v>0</v>
      </c>
      <c r="AP172" s="380">
        <v>0</v>
      </c>
      <c r="AQ172" s="380">
        <v>-13948.6</v>
      </c>
    </row>
    <row r="173" spans="1:43" s="380" customFormat="1" ht="15.75" x14ac:dyDescent="0.25">
      <c r="A173" s="380" t="s">
        <v>513</v>
      </c>
      <c r="B173" s="380" t="s">
        <v>514</v>
      </c>
      <c r="C173" s="380" t="s">
        <v>415</v>
      </c>
      <c r="D173" s="380" t="s">
        <v>515</v>
      </c>
      <c r="AG173" s="380" t="s">
        <v>849</v>
      </c>
      <c r="AH173" s="380" t="s">
        <v>850</v>
      </c>
      <c r="AI173" s="380" t="s">
        <v>516</v>
      </c>
      <c r="AJ173" s="380" t="s">
        <v>415</v>
      </c>
      <c r="AK173" s="380">
        <v>-1433.91</v>
      </c>
      <c r="AL173" s="380">
        <v>0</v>
      </c>
      <c r="AM173" s="380">
        <v>-1433.91</v>
      </c>
      <c r="AN173" s="380">
        <v>0</v>
      </c>
      <c r="AO173" s="380">
        <v>0</v>
      </c>
      <c r="AP173" s="380">
        <v>0</v>
      </c>
      <c r="AQ173" s="380">
        <v>-1433.91</v>
      </c>
    </row>
    <row r="174" spans="1:43" s="380" customFormat="1" ht="15.75" x14ac:dyDescent="0.25">
      <c r="A174" s="380" t="s">
        <v>513</v>
      </c>
      <c r="B174" s="380" t="s">
        <v>514</v>
      </c>
      <c r="C174" s="380" t="s">
        <v>415</v>
      </c>
      <c r="D174" s="380" t="s">
        <v>515</v>
      </c>
      <c r="AG174" s="380" t="s">
        <v>851</v>
      </c>
      <c r="AH174" s="380" t="s">
        <v>852</v>
      </c>
      <c r="AI174" s="380" t="s">
        <v>516</v>
      </c>
      <c r="AJ174" s="380" t="s">
        <v>415</v>
      </c>
      <c r="AK174" s="380">
        <v>-1496.54</v>
      </c>
      <c r="AL174" s="380">
        <v>0</v>
      </c>
      <c r="AM174" s="380">
        <v>-1496.54</v>
      </c>
      <c r="AN174" s="380">
        <v>0</v>
      </c>
      <c r="AO174" s="380">
        <v>0</v>
      </c>
      <c r="AP174" s="380">
        <v>0</v>
      </c>
      <c r="AQ174" s="380">
        <v>-1496.54</v>
      </c>
    </row>
    <row r="175" spans="1:43" s="380" customFormat="1" ht="15.75" x14ac:dyDescent="0.25">
      <c r="A175" s="380" t="s">
        <v>513</v>
      </c>
      <c r="B175" s="380" t="s">
        <v>514</v>
      </c>
      <c r="C175" s="380" t="s">
        <v>415</v>
      </c>
      <c r="D175" s="380" t="s">
        <v>515</v>
      </c>
      <c r="AG175" s="380" t="s">
        <v>853</v>
      </c>
      <c r="AH175" s="380" t="s">
        <v>854</v>
      </c>
      <c r="AI175" s="380" t="s">
        <v>516</v>
      </c>
      <c r="AJ175" s="380" t="s">
        <v>415</v>
      </c>
      <c r="AK175" s="380">
        <v>-242.29</v>
      </c>
      <c r="AL175" s="380">
        <v>0</v>
      </c>
      <c r="AM175" s="380">
        <v>-242.29</v>
      </c>
      <c r="AN175" s="380">
        <v>0</v>
      </c>
      <c r="AO175" s="380">
        <v>0</v>
      </c>
      <c r="AP175" s="380">
        <v>0</v>
      </c>
      <c r="AQ175" s="380">
        <v>-242.29</v>
      </c>
    </row>
    <row r="176" spans="1:43" s="380" customFormat="1" ht="15.75" x14ac:dyDescent="0.25">
      <c r="A176" s="380" t="s">
        <v>513</v>
      </c>
      <c r="B176" s="380" t="s">
        <v>514</v>
      </c>
      <c r="C176" s="380" t="s">
        <v>415</v>
      </c>
      <c r="D176" s="380" t="s">
        <v>515</v>
      </c>
      <c r="AG176" s="380" t="s">
        <v>855</v>
      </c>
      <c r="AH176" s="380" t="s">
        <v>856</v>
      </c>
      <c r="AI176" s="380" t="s">
        <v>516</v>
      </c>
      <c r="AJ176" s="380" t="s">
        <v>415</v>
      </c>
      <c r="AK176" s="380">
        <v>-16073</v>
      </c>
      <c r="AL176" s="380">
        <v>0</v>
      </c>
      <c r="AM176" s="380">
        <v>-16073</v>
      </c>
      <c r="AN176" s="380">
        <v>0</v>
      </c>
      <c r="AO176" s="380">
        <v>0</v>
      </c>
      <c r="AP176" s="380">
        <v>0</v>
      </c>
      <c r="AQ176" s="380">
        <v>-16073</v>
      </c>
    </row>
    <row r="177" spans="1:43" s="380" customFormat="1" ht="15.75" x14ac:dyDescent="0.25">
      <c r="A177" s="380" t="s">
        <v>513</v>
      </c>
      <c r="B177" s="380" t="s">
        <v>514</v>
      </c>
      <c r="C177" s="380" t="s">
        <v>415</v>
      </c>
      <c r="D177" s="380" t="s">
        <v>515</v>
      </c>
      <c r="AG177" s="380" t="s">
        <v>857</v>
      </c>
      <c r="AH177" s="380" t="s">
        <v>858</v>
      </c>
      <c r="AI177" s="380" t="s">
        <v>516</v>
      </c>
      <c r="AJ177" s="380" t="s">
        <v>415</v>
      </c>
      <c r="AK177" s="380">
        <v>-2391.36</v>
      </c>
      <c r="AL177" s="380">
        <v>0</v>
      </c>
      <c r="AM177" s="380">
        <v>-2391.36</v>
      </c>
      <c r="AN177" s="380">
        <v>0</v>
      </c>
      <c r="AO177" s="380">
        <v>0</v>
      </c>
      <c r="AP177" s="380">
        <v>0</v>
      </c>
      <c r="AQ177" s="380">
        <v>-2391.36</v>
      </c>
    </row>
    <row r="178" spans="1:43" s="380" customFormat="1" ht="15.75" x14ac:dyDescent="0.25">
      <c r="A178" s="380" t="s">
        <v>513</v>
      </c>
      <c r="B178" s="380" t="s">
        <v>514</v>
      </c>
      <c r="C178" s="380" t="s">
        <v>415</v>
      </c>
      <c r="D178" s="380" t="s">
        <v>515</v>
      </c>
      <c r="AG178" s="380" t="s">
        <v>859</v>
      </c>
      <c r="AH178" s="380" t="s">
        <v>860</v>
      </c>
      <c r="AI178" s="380" t="s">
        <v>516</v>
      </c>
      <c r="AJ178" s="380" t="s">
        <v>415</v>
      </c>
      <c r="AK178" s="380">
        <v>-110.32</v>
      </c>
      <c r="AL178" s="380">
        <v>0</v>
      </c>
      <c r="AM178" s="380">
        <v>-110.32</v>
      </c>
      <c r="AN178" s="380">
        <v>0</v>
      </c>
      <c r="AO178" s="380">
        <v>0</v>
      </c>
      <c r="AP178" s="380">
        <v>0</v>
      </c>
      <c r="AQ178" s="380">
        <v>-110.32</v>
      </c>
    </row>
    <row r="179" spans="1:43" s="380" customFormat="1" ht="15.75" x14ac:dyDescent="0.25">
      <c r="A179" s="380" t="s">
        <v>513</v>
      </c>
      <c r="B179" s="380" t="s">
        <v>514</v>
      </c>
      <c r="C179" s="380" t="s">
        <v>415</v>
      </c>
      <c r="D179" s="380" t="s">
        <v>515</v>
      </c>
      <c r="AG179" s="380" t="s">
        <v>861</v>
      </c>
      <c r="AH179" s="380" t="s">
        <v>862</v>
      </c>
      <c r="AI179" s="380" t="s">
        <v>516</v>
      </c>
      <c r="AJ179" s="380" t="s">
        <v>415</v>
      </c>
      <c r="AK179" s="380">
        <v>-1439.67</v>
      </c>
      <c r="AL179" s="380">
        <v>0</v>
      </c>
      <c r="AM179" s="380">
        <v>-1439.67</v>
      </c>
      <c r="AN179" s="380">
        <v>0</v>
      </c>
      <c r="AO179" s="380">
        <v>0</v>
      </c>
      <c r="AP179" s="380">
        <v>0</v>
      </c>
      <c r="AQ179" s="380">
        <v>-1439.67</v>
      </c>
    </row>
    <row r="180" spans="1:43" s="380" customFormat="1" ht="15.75" x14ac:dyDescent="0.25">
      <c r="A180" s="380" t="s">
        <v>513</v>
      </c>
      <c r="B180" s="380" t="s">
        <v>514</v>
      </c>
      <c r="C180" s="380" t="s">
        <v>415</v>
      </c>
      <c r="D180" s="380" t="s">
        <v>515</v>
      </c>
      <c r="AG180" s="380" t="s">
        <v>863</v>
      </c>
      <c r="AH180" s="380" t="s">
        <v>864</v>
      </c>
      <c r="AI180" s="380" t="s">
        <v>516</v>
      </c>
      <c r="AJ180" s="380" t="s">
        <v>415</v>
      </c>
      <c r="AK180" s="380">
        <v>-150.05000000000001</v>
      </c>
      <c r="AL180" s="380">
        <v>0</v>
      </c>
      <c r="AM180" s="380">
        <v>-150.05000000000001</v>
      </c>
      <c r="AN180" s="380">
        <v>0</v>
      </c>
      <c r="AO180" s="380">
        <v>0</v>
      </c>
      <c r="AP180" s="380">
        <v>0</v>
      </c>
      <c r="AQ180" s="380">
        <v>-150.05000000000001</v>
      </c>
    </row>
    <row r="181" spans="1:43" s="380" customFormat="1" ht="15.75" x14ac:dyDescent="0.25">
      <c r="A181" s="380" t="s">
        <v>513</v>
      </c>
      <c r="B181" s="380" t="s">
        <v>514</v>
      </c>
      <c r="C181" s="380" t="s">
        <v>415</v>
      </c>
      <c r="D181" s="380" t="s">
        <v>515</v>
      </c>
      <c r="AG181" s="380" t="s">
        <v>865</v>
      </c>
      <c r="AH181" s="380" t="s">
        <v>866</v>
      </c>
      <c r="AI181" s="380" t="s">
        <v>516</v>
      </c>
      <c r="AJ181" s="380" t="s">
        <v>415</v>
      </c>
      <c r="AK181" s="380">
        <v>-148.78</v>
      </c>
      <c r="AL181" s="380">
        <v>0</v>
      </c>
      <c r="AM181" s="380">
        <v>-148.78</v>
      </c>
      <c r="AN181" s="380">
        <v>0</v>
      </c>
      <c r="AO181" s="380">
        <v>0</v>
      </c>
      <c r="AP181" s="380">
        <v>0</v>
      </c>
      <c r="AQ181" s="380">
        <v>-148.78</v>
      </c>
    </row>
    <row r="182" spans="1:43" s="380" customFormat="1" ht="15.75" x14ac:dyDescent="0.25">
      <c r="A182" s="380" t="s">
        <v>513</v>
      </c>
      <c r="B182" s="380" t="s">
        <v>514</v>
      </c>
      <c r="C182" s="380" t="s">
        <v>415</v>
      </c>
      <c r="D182" s="380" t="s">
        <v>515</v>
      </c>
      <c r="AG182" s="380" t="s">
        <v>867</v>
      </c>
      <c r="AH182" s="380" t="s">
        <v>868</v>
      </c>
      <c r="AI182" s="380" t="s">
        <v>516</v>
      </c>
      <c r="AJ182" s="380" t="s">
        <v>415</v>
      </c>
      <c r="AK182" s="380">
        <v>-1190</v>
      </c>
      <c r="AL182" s="380">
        <v>0</v>
      </c>
      <c r="AM182" s="380">
        <v>-1190</v>
      </c>
      <c r="AN182" s="380">
        <v>0</v>
      </c>
      <c r="AO182" s="380">
        <v>0</v>
      </c>
      <c r="AP182" s="380">
        <v>0</v>
      </c>
      <c r="AQ182" s="380">
        <v>-1190</v>
      </c>
    </row>
    <row r="183" spans="1:43" s="380" customFormat="1" ht="15.75" x14ac:dyDescent="0.25">
      <c r="A183" s="380" t="s">
        <v>513</v>
      </c>
      <c r="B183" s="380" t="s">
        <v>514</v>
      </c>
      <c r="C183" s="380" t="s">
        <v>415</v>
      </c>
      <c r="D183" s="380" t="s">
        <v>515</v>
      </c>
      <c r="AG183" s="380" t="s">
        <v>869</v>
      </c>
      <c r="AH183" s="380" t="s">
        <v>870</v>
      </c>
      <c r="AI183" s="380" t="s">
        <v>516</v>
      </c>
      <c r="AJ183" s="380" t="s">
        <v>415</v>
      </c>
      <c r="AK183" s="380">
        <v>-2898.45</v>
      </c>
      <c r="AL183" s="380">
        <v>0</v>
      </c>
      <c r="AM183" s="380">
        <v>-2898.45</v>
      </c>
      <c r="AN183" s="380">
        <v>0</v>
      </c>
      <c r="AO183" s="380">
        <v>0</v>
      </c>
      <c r="AP183" s="380">
        <v>0</v>
      </c>
      <c r="AQ183" s="380">
        <v>-2898.45</v>
      </c>
    </row>
    <row r="184" spans="1:43" s="380" customFormat="1" ht="15.75" x14ac:dyDescent="0.25">
      <c r="A184" s="380" t="s">
        <v>513</v>
      </c>
      <c r="B184" s="380" t="s">
        <v>514</v>
      </c>
      <c r="C184" s="380" t="s">
        <v>418</v>
      </c>
      <c r="D184" s="380" t="s">
        <v>515</v>
      </c>
      <c r="AG184" s="380" t="s">
        <v>871</v>
      </c>
      <c r="AH184" s="380" t="s">
        <v>872</v>
      </c>
      <c r="AI184" s="380" t="s">
        <v>516</v>
      </c>
      <c r="AJ184" s="380" t="s">
        <v>418</v>
      </c>
      <c r="AK184" s="380">
        <v>-12.05</v>
      </c>
      <c r="AL184" s="380">
        <v>0</v>
      </c>
      <c r="AM184" s="380">
        <v>-12.05</v>
      </c>
      <c r="AN184" s="380">
        <v>-8229.19</v>
      </c>
      <c r="AO184" s="380">
        <v>0</v>
      </c>
      <c r="AP184" s="380">
        <v>-8229.19</v>
      </c>
      <c r="AQ184" s="380">
        <v>-12.05</v>
      </c>
    </row>
    <row r="185" spans="1:43" s="380" customFormat="1" ht="15.75" x14ac:dyDescent="0.25">
      <c r="A185" s="380" t="s">
        <v>513</v>
      </c>
      <c r="B185" s="380" t="s">
        <v>514</v>
      </c>
      <c r="C185" s="380" t="s">
        <v>418</v>
      </c>
      <c r="D185" s="380" t="s">
        <v>515</v>
      </c>
      <c r="AG185" s="380" t="s">
        <v>873</v>
      </c>
      <c r="AH185" s="380" t="s">
        <v>872</v>
      </c>
      <c r="AI185" s="380" t="s">
        <v>516</v>
      </c>
      <c r="AJ185" s="380" t="s">
        <v>418</v>
      </c>
      <c r="AK185" s="380">
        <v>-4931.9399999999996</v>
      </c>
      <c r="AL185" s="380">
        <v>0</v>
      </c>
      <c r="AM185" s="380">
        <v>-4931.9399999999996</v>
      </c>
      <c r="AN185" s="380">
        <v>0</v>
      </c>
      <c r="AO185" s="380">
        <v>0</v>
      </c>
      <c r="AP185" s="380">
        <v>0</v>
      </c>
      <c r="AQ185" s="380">
        <v>-4931.9399999999996</v>
      </c>
    </row>
    <row r="186" spans="1:43" s="380" customFormat="1" ht="15.75" x14ac:dyDescent="0.25">
      <c r="A186" s="380" t="s">
        <v>513</v>
      </c>
      <c r="B186" s="380" t="s">
        <v>514</v>
      </c>
      <c r="C186" s="380" t="s">
        <v>418</v>
      </c>
      <c r="D186" s="380" t="s">
        <v>515</v>
      </c>
      <c r="AG186" s="380" t="s">
        <v>874</v>
      </c>
      <c r="AH186" s="380" t="s">
        <v>875</v>
      </c>
      <c r="AI186" s="380" t="s">
        <v>516</v>
      </c>
      <c r="AJ186" s="380" t="s">
        <v>418</v>
      </c>
      <c r="AK186" s="380">
        <v>-2185.6799999999998</v>
      </c>
      <c r="AL186" s="380">
        <v>0</v>
      </c>
      <c r="AM186" s="380">
        <v>-2185.6799999999998</v>
      </c>
      <c r="AN186" s="380">
        <v>0</v>
      </c>
      <c r="AO186" s="380">
        <v>0</v>
      </c>
      <c r="AP186" s="380">
        <v>0</v>
      </c>
      <c r="AQ186" s="380">
        <v>-2185.6799999999998</v>
      </c>
    </row>
    <row r="187" spans="1:43" s="380" customFormat="1" ht="15.75" x14ac:dyDescent="0.25">
      <c r="A187" s="380" t="s">
        <v>513</v>
      </c>
      <c r="B187" s="380" t="s">
        <v>514</v>
      </c>
      <c r="C187" s="380" t="s">
        <v>418</v>
      </c>
      <c r="D187" s="380" t="s">
        <v>515</v>
      </c>
      <c r="AG187" s="380" t="s">
        <v>876</v>
      </c>
      <c r="AH187" s="380" t="s">
        <v>877</v>
      </c>
      <c r="AI187" s="380" t="s">
        <v>516</v>
      </c>
      <c r="AJ187" s="380" t="s">
        <v>418</v>
      </c>
      <c r="AK187" s="380">
        <v>-6.51</v>
      </c>
      <c r="AL187" s="380">
        <v>0</v>
      </c>
      <c r="AM187" s="380">
        <v>-6.51</v>
      </c>
      <c r="AN187" s="380">
        <v>0</v>
      </c>
      <c r="AO187" s="380">
        <v>0</v>
      </c>
      <c r="AP187" s="380">
        <v>0</v>
      </c>
      <c r="AQ187" s="380">
        <v>-6.51</v>
      </c>
    </row>
    <row r="188" spans="1:43" s="380" customFormat="1" ht="15.75" x14ac:dyDescent="0.25">
      <c r="A188" s="380" t="s">
        <v>513</v>
      </c>
      <c r="B188" s="380" t="s">
        <v>514</v>
      </c>
      <c r="C188" s="380" t="s">
        <v>418</v>
      </c>
      <c r="D188" s="380" t="s">
        <v>515</v>
      </c>
      <c r="AG188" s="380" t="s">
        <v>878</v>
      </c>
      <c r="AH188" s="380" t="s">
        <v>879</v>
      </c>
      <c r="AI188" s="380" t="s">
        <v>516</v>
      </c>
      <c r="AJ188" s="380" t="s">
        <v>418</v>
      </c>
      <c r="AK188" s="380">
        <v>-1303.21</v>
      </c>
      <c r="AL188" s="380">
        <v>0</v>
      </c>
      <c r="AM188" s="380">
        <v>-1303.21</v>
      </c>
      <c r="AN188" s="380">
        <v>0</v>
      </c>
      <c r="AO188" s="380">
        <v>0</v>
      </c>
      <c r="AP188" s="380">
        <v>0</v>
      </c>
      <c r="AQ188" s="380">
        <v>-1303.21</v>
      </c>
    </row>
    <row r="189" spans="1:43" s="380" customFormat="1" ht="15.75" x14ac:dyDescent="0.25">
      <c r="A189" s="380" t="s">
        <v>513</v>
      </c>
      <c r="B189" s="380" t="s">
        <v>514</v>
      </c>
      <c r="C189" s="380" t="s">
        <v>418</v>
      </c>
      <c r="D189" s="380" t="s">
        <v>515</v>
      </c>
      <c r="AG189" s="380" t="s">
        <v>880</v>
      </c>
      <c r="AH189" s="380" t="s">
        <v>879</v>
      </c>
      <c r="AI189" s="380" t="s">
        <v>516</v>
      </c>
      <c r="AJ189" s="380" t="s">
        <v>418</v>
      </c>
      <c r="AK189" s="380">
        <v>-1755.63</v>
      </c>
      <c r="AL189" s="380">
        <v>0</v>
      </c>
      <c r="AM189" s="380">
        <v>-1755.63</v>
      </c>
      <c r="AN189" s="380">
        <v>0</v>
      </c>
      <c r="AO189" s="380">
        <v>0</v>
      </c>
      <c r="AP189" s="380">
        <v>0</v>
      </c>
      <c r="AQ189" s="380">
        <v>-1755.63</v>
      </c>
    </row>
    <row r="190" spans="1:43" s="380" customFormat="1" ht="15.75" x14ac:dyDescent="0.25">
      <c r="A190" s="380" t="s">
        <v>513</v>
      </c>
      <c r="B190" s="380" t="s">
        <v>514</v>
      </c>
      <c r="C190" s="380" t="s">
        <v>418</v>
      </c>
      <c r="D190" s="380" t="s">
        <v>515</v>
      </c>
      <c r="AG190" s="380" t="s">
        <v>881</v>
      </c>
      <c r="AH190" s="380" t="s">
        <v>882</v>
      </c>
      <c r="AI190" s="380" t="s">
        <v>516</v>
      </c>
      <c r="AJ190" s="380" t="s">
        <v>418</v>
      </c>
      <c r="AK190" s="380">
        <v>-190.35</v>
      </c>
      <c r="AL190" s="380">
        <v>0</v>
      </c>
      <c r="AM190" s="380">
        <v>-190.35</v>
      </c>
      <c r="AN190" s="380">
        <v>0</v>
      </c>
      <c r="AO190" s="380">
        <v>0</v>
      </c>
      <c r="AP190" s="380">
        <v>0</v>
      </c>
      <c r="AQ190" s="380">
        <v>-190.35</v>
      </c>
    </row>
    <row r="191" spans="1:43" s="380" customFormat="1" ht="15.75" x14ac:dyDescent="0.25">
      <c r="A191" s="380" t="s">
        <v>513</v>
      </c>
      <c r="B191" s="380" t="s">
        <v>514</v>
      </c>
      <c r="C191" s="380" t="s">
        <v>418</v>
      </c>
      <c r="D191" s="380" t="s">
        <v>515</v>
      </c>
      <c r="AG191" s="380" t="s">
        <v>883</v>
      </c>
      <c r="AH191" s="380" t="s">
        <v>884</v>
      </c>
      <c r="AI191" s="380" t="s">
        <v>516</v>
      </c>
      <c r="AJ191" s="380" t="s">
        <v>418</v>
      </c>
      <c r="AK191" s="380">
        <v>-23.12</v>
      </c>
      <c r="AL191" s="380">
        <v>0</v>
      </c>
      <c r="AM191" s="380">
        <v>-23.12</v>
      </c>
      <c r="AN191" s="380">
        <v>0</v>
      </c>
      <c r="AO191" s="380">
        <v>0</v>
      </c>
      <c r="AP191" s="380">
        <v>0</v>
      </c>
      <c r="AQ191" s="380">
        <v>-23.12</v>
      </c>
    </row>
    <row r="192" spans="1:43" s="380" customFormat="1" ht="15.75" x14ac:dyDescent="0.25">
      <c r="A192" s="380" t="s">
        <v>513</v>
      </c>
      <c r="B192" s="380" t="s">
        <v>514</v>
      </c>
      <c r="C192" s="380" t="s">
        <v>421</v>
      </c>
      <c r="D192" s="380" t="s">
        <v>515</v>
      </c>
      <c r="AG192" s="380" t="s">
        <v>885</v>
      </c>
      <c r="AH192" s="380" t="s">
        <v>886</v>
      </c>
      <c r="AI192" s="380" t="s">
        <v>516</v>
      </c>
      <c r="AJ192" s="380" t="s">
        <v>421</v>
      </c>
      <c r="AK192" s="380">
        <v>-137579.31</v>
      </c>
      <c r="AL192" s="380">
        <v>0</v>
      </c>
      <c r="AM192" s="380">
        <v>-137579.31</v>
      </c>
      <c r="AN192" s="380">
        <v>0</v>
      </c>
      <c r="AO192" s="380">
        <v>0</v>
      </c>
      <c r="AP192" s="380">
        <v>0</v>
      </c>
      <c r="AQ192" s="380">
        <v>-137579.31</v>
      </c>
    </row>
    <row r="193" spans="1:43" s="380" customFormat="1" ht="15.75" x14ac:dyDescent="0.25">
      <c r="A193" s="380" t="s">
        <v>513</v>
      </c>
      <c r="B193" s="380" t="s">
        <v>514</v>
      </c>
      <c r="C193" s="380" t="s">
        <v>424</v>
      </c>
      <c r="D193" s="380" t="s">
        <v>515</v>
      </c>
      <c r="AG193" s="380" t="s">
        <v>887</v>
      </c>
      <c r="AH193" s="380" t="s">
        <v>888</v>
      </c>
      <c r="AI193" s="380" t="s">
        <v>516</v>
      </c>
      <c r="AJ193" s="380" t="s">
        <v>424</v>
      </c>
      <c r="AK193" s="380">
        <v>-37.450000000000003</v>
      </c>
      <c r="AL193" s="380">
        <v>0</v>
      </c>
      <c r="AM193" s="380">
        <v>-37.450000000000003</v>
      </c>
      <c r="AN193" s="380">
        <v>0</v>
      </c>
      <c r="AO193" s="380">
        <v>0</v>
      </c>
      <c r="AP193" s="380">
        <v>0</v>
      </c>
      <c r="AQ193" s="380">
        <v>-37.450000000000003</v>
      </c>
    </row>
    <row r="194" spans="1:43" s="380" customFormat="1" ht="15.75" x14ac:dyDescent="0.25">
      <c r="A194" s="380" t="s">
        <v>513</v>
      </c>
      <c r="B194" s="380" t="s">
        <v>514</v>
      </c>
      <c r="C194" s="380" t="s">
        <v>429</v>
      </c>
      <c r="D194" s="380" t="s">
        <v>515</v>
      </c>
      <c r="AG194" s="380" t="s">
        <v>889</v>
      </c>
      <c r="AH194" s="380" t="s">
        <v>890</v>
      </c>
      <c r="AI194" s="380" t="s">
        <v>516</v>
      </c>
      <c r="AJ194" s="380" t="s">
        <v>429</v>
      </c>
      <c r="AK194" s="380">
        <v>-3024.66</v>
      </c>
      <c r="AL194" s="380">
        <v>0</v>
      </c>
      <c r="AM194" s="380">
        <v>-3024.66</v>
      </c>
      <c r="AN194" s="380">
        <v>0</v>
      </c>
      <c r="AO194" s="380">
        <v>0</v>
      </c>
      <c r="AP194" s="380">
        <v>0</v>
      </c>
      <c r="AQ194" s="380">
        <v>-3024.66</v>
      </c>
    </row>
    <row r="195" spans="1:43" s="380" customFormat="1" ht="15.75" x14ac:dyDescent="0.25">
      <c r="A195" s="380" t="s">
        <v>513</v>
      </c>
      <c r="B195" s="380" t="s">
        <v>514</v>
      </c>
      <c r="C195" s="380" t="s">
        <v>429</v>
      </c>
      <c r="D195" s="380" t="s">
        <v>515</v>
      </c>
      <c r="AG195" s="380" t="s">
        <v>891</v>
      </c>
      <c r="AH195" s="380" t="s">
        <v>892</v>
      </c>
      <c r="AI195" s="380" t="s">
        <v>516</v>
      </c>
      <c r="AJ195" s="380" t="s">
        <v>429</v>
      </c>
      <c r="AK195" s="380">
        <v>-2553.2800000000002</v>
      </c>
      <c r="AL195" s="380">
        <v>0</v>
      </c>
      <c r="AM195" s="380">
        <v>-2553.2800000000002</v>
      </c>
      <c r="AN195" s="380">
        <v>-43909.09</v>
      </c>
      <c r="AO195" s="380">
        <v>0</v>
      </c>
      <c r="AP195" s="380">
        <v>-43909.09</v>
      </c>
      <c r="AQ195" s="380">
        <v>-2553.2800000000002</v>
      </c>
    </row>
    <row r="196" spans="1:43" s="380" customFormat="1" ht="15.75" x14ac:dyDescent="0.25">
      <c r="A196" s="380" t="s">
        <v>513</v>
      </c>
      <c r="B196" s="380" t="s">
        <v>514</v>
      </c>
      <c r="C196" s="380" t="s">
        <v>429</v>
      </c>
      <c r="D196" s="380" t="s">
        <v>515</v>
      </c>
      <c r="AG196" s="380" t="s">
        <v>893</v>
      </c>
      <c r="AH196" s="380" t="s">
        <v>894</v>
      </c>
      <c r="AI196" s="380" t="s">
        <v>516</v>
      </c>
      <c r="AJ196" s="380" t="s">
        <v>429</v>
      </c>
      <c r="AK196" s="380">
        <v>-1011.42</v>
      </c>
      <c r="AL196" s="380">
        <v>0</v>
      </c>
      <c r="AM196" s="380">
        <v>-1011.42</v>
      </c>
      <c r="AN196" s="380">
        <v>0</v>
      </c>
      <c r="AO196" s="380">
        <v>0</v>
      </c>
      <c r="AP196" s="380">
        <v>0</v>
      </c>
      <c r="AQ196" s="380">
        <v>-1011.42</v>
      </c>
    </row>
    <row r="197" spans="1:43" s="380" customFormat="1" ht="15.75" x14ac:dyDescent="0.25">
      <c r="A197" s="380" t="s">
        <v>513</v>
      </c>
      <c r="B197" s="380" t="s">
        <v>514</v>
      </c>
      <c r="C197" s="380" t="s">
        <v>429</v>
      </c>
      <c r="D197" s="380" t="s">
        <v>515</v>
      </c>
      <c r="AG197" s="380" t="s">
        <v>895</v>
      </c>
      <c r="AH197" s="380" t="s">
        <v>896</v>
      </c>
      <c r="AI197" s="380" t="s">
        <v>516</v>
      </c>
      <c r="AJ197" s="380" t="s">
        <v>429</v>
      </c>
      <c r="AK197" s="380">
        <v>-466.96</v>
      </c>
      <c r="AL197" s="380">
        <v>0</v>
      </c>
      <c r="AM197" s="380">
        <v>-466.96</v>
      </c>
      <c r="AN197" s="380">
        <v>0</v>
      </c>
      <c r="AO197" s="380">
        <v>0</v>
      </c>
      <c r="AP197" s="380">
        <v>0</v>
      </c>
      <c r="AQ197" s="380">
        <v>-466.96</v>
      </c>
    </row>
    <row r="198" spans="1:43" s="380" customFormat="1" ht="15.75" x14ac:dyDescent="0.25">
      <c r="A198" s="380" t="s">
        <v>513</v>
      </c>
      <c r="B198" s="380" t="s">
        <v>514</v>
      </c>
      <c r="C198" s="380" t="s">
        <v>429</v>
      </c>
      <c r="D198" s="380" t="s">
        <v>515</v>
      </c>
      <c r="AG198" s="380" t="s">
        <v>897</v>
      </c>
      <c r="AH198" s="380" t="s">
        <v>898</v>
      </c>
      <c r="AI198" s="380" t="s">
        <v>516</v>
      </c>
      <c r="AJ198" s="380" t="s">
        <v>429</v>
      </c>
      <c r="AK198" s="380">
        <v>-5648.66</v>
      </c>
      <c r="AL198" s="380">
        <v>0</v>
      </c>
      <c r="AM198" s="380">
        <v>-5648.66</v>
      </c>
      <c r="AN198" s="380">
        <v>0</v>
      </c>
      <c r="AO198" s="380">
        <v>0</v>
      </c>
      <c r="AP198" s="380">
        <v>0</v>
      </c>
      <c r="AQ198" s="380">
        <v>-5648.66</v>
      </c>
    </row>
    <row r="199" spans="1:43" s="380" customFormat="1" ht="15.75" x14ac:dyDescent="0.25">
      <c r="A199" s="380" t="s">
        <v>513</v>
      </c>
      <c r="B199" s="380" t="s">
        <v>514</v>
      </c>
      <c r="C199" s="380" t="s">
        <v>429</v>
      </c>
      <c r="D199" s="380" t="s">
        <v>515</v>
      </c>
      <c r="AG199" s="380" t="s">
        <v>899</v>
      </c>
      <c r="AH199" s="380" t="s">
        <v>900</v>
      </c>
      <c r="AI199" s="380" t="s">
        <v>516</v>
      </c>
      <c r="AJ199" s="380" t="s">
        <v>429</v>
      </c>
      <c r="AK199" s="380">
        <v>-15051.34</v>
      </c>
      <c r="AL199" s="380">
        <v>0</v>
      </c>
      <c r="AM199" s="380">
        <v>-15051.34</v>
      </c>
      <c r="AN199" s="380">
        <v>0</v>
      </c>
      <c r="AO199" s="380">
        <v>0</v>
      </c>
      <c r="AP199" s="380">
        <v>0</v>
      </c>
      <c r="AQ199" s="380">
        <v>-15051.34</v>
      </c>
    </row>
    <row r="200" spans="1:43" s="380" customFormat="1" ht="15.75" x14ac:dyDescent="0.25">
      <c r="A200" s="380" t="s">
        <v>513</v>
      </c>
      <c r="B200" s="380" t="s">
        <v>514</v>
      </c>
      <c r="C200" s="380" t="s">
        <v>429</v>
      </c>
      <c r="D200" s="380" t="s">
        <v>515</v>
      </c>
      <c r="AG200" s="380" t="s">
        <v>901</v>
      </c>
      <c r="AH200" s="380" t="s">
        <v>902</v>
      </c>
      <c r="AI200" s="380" t="s">
        <v>516</v>
      </c>
      <c r="AJ200" s="380" t="s">
        <v>429</v>
      </c>
      <c r="AK200" s="380">
        <v>-3651.53</v>
      </c>
      <c r="AL200" s="380">
        <v>0</v>
      </c>
      <c r="AM200" s="380">
        <v>-3651.53</v>
      </c>
      <c r="AN200" s="380">
        <v>0</v>
      </c>
      <c r="AO200" s="380">
        <v>0</v>
      </c>
      <c r="AP200" s="380">
        <v>0</v>
      </c>
      <c r="AQ200" s="380">
        <v>-3651.53</v>
      </c>
    </row>
    <row r="201" spans="1:43" s="380" customFormat="1" ht="15.75" x14ac:dyDescent="0.25">
      <c r="A201" s="380" t="s">
        <v>513</v>
      </c>
      <c r="B201" s="380" t="s">
        <v>514</v>
      </c>
      <c r="C201" s="380" t="s">
        <v>429</v>
      </c>
      <c r="D201" s="380" t="s">
        <v>515</v>
      </c>
      <c r="AG201" s="380" t="s">
        <v>903</v>
      </c>
      <c r="AH201" s="380" t="s">
        <v>904</v>
      </c>
      <c r="AI201" s="380" t="s">
        <v>516</v>
      </c>
      <c r="AJ201" s="380" t="s">
        <v>429</v>
      </c>
      <c r="AK201" s="380">
        <v>-23303.32</v>
      </c>
      <c r="AL201" s="380">
        <v>0</v>
      </c>
      <c r="AM201" s="380">
        <v>-23303.32</v>
      </c>
      <c r="AN201" s="380">
        <v>0</v>
      </c>
      <c r="AO201" s="380">
        <v>0</v>
      </c>
      <c r="AP201" s="380">
        <v>0</v>
      </c>
      <c r="AQ201" s="380">
        <v>-23303.32</v>
      </c>
    </row>
    <row r="202" spans="1:43" s="380" customFormat="1" ht="15.75" x14ac:dyDescent="0.25">
      <c r="A202" s="380" t="s">
        <v>513</v>
      </c>
      <c r="B202" s="380" t="s">
        <v>514</v>
      </c>
      <c r="C202" s="380" t="s">
        <v>429</v>
      </c>
      <c r="D202" s="380" t="s">
        <v>515</v>
      </c>
      <c r="AG202" s="380" t="s">
        <v>905</v>
      </c>
      <c r="AH202" s="380" t="s">
        <v>906</v>
      </c>
      <c r="AI202" s="380" t="s">
        <v>516</v>
      </c>
      <c r="AJ202" s="380" t="s">
        <v>429</v>
      </c>
      <c r="AK202" s="380">
        <v>-769.25</v>
      </c>
      <c r="AL202" s="380">
        <v>0</v>
      </c>
      <c r="AM202" s="380">
        <v>-769.25</v>
      </c>
      <c r="AN202" s="380">
        <v>0</v>
      </c>
      <c r="AO202" s="380">
        <v>0</v>
      </c>
      <c r="AP202" s="380">
        <v>0</v>
      </c>
      <c r="AQ202" s="380">
        <v>-769.25</v>
      </c>
    </row>
    <row r="203" spans="1:43" s="380" customFormat="1" ht="15.75" x14ac:dyDescent="0.25">
      <c r="A203" s="380" t="s">
        <v>513</v>
      </c>
      <c r="B203" s="380" t="s">
        <v>514</v>
      </c>
      <c r="C203" s="380" t="s">
        <v>448</v>
      </c>
      <c r="D203" s="380" t="s">
        <v>515</v>
      </c>
      <c r="AG203" s="380" t="s">
        <v>907</v>
      </c>
      <c r="AH203" s="380" t="s">
        <v>908</v>
      </c>
      <c r="AI203" s="380" t="s">
        <v>516</v>
      </c>
      <c r="AJ203" s="380" t="s">
        <v>448</v>
      </c>
      <c r="AK203" s="380">
        <v>-955.34</v>
      </c>
      <c r="AL203" s="380">
        <v>0</v>
      </c>
      <c r="AM203" s="380">
        <v>-955.34</v>
      </c>
      <c r="AN203" s="380">
        <v>0</v>
      </c>
      <c r="AO203" s="380">
        <v>0</v>
      </c>
      <c r="AP203" s="380">
        <v>0</v>
      </c>
      <c r="AQ203" s="380">
        <v>-955.34</v>
      </c>
    </row>
    <row r="204" spans="1:43" s="380" customFormat="1" ht="15.75" x14ac:dyDescent="0.25">
      <c r="A204" s="380" t="s">
        <v>513</v>
      </c>
      <c r="B204" s="380" t="s">
        <v>514</v>
      </c>
      <c r="C204" s="380" t="s">
        <v>463</v>
      </c>
      <c r="D204" s="380" t="s">
        <v>515</v>
      </c>
      <c r="AG204" s="380" t="s">
        <v>909</v>
      </c>
      <c r="AH204" s="380" t="s">
        <v>910</v>
      </c>
      <c r="AI204" s="380" t="s">
        <v>516</v>
      </c>
      <c r="AJ204" s="380" t="s">
        <v>463</v>
      </c>
      <c r="AK204" s="380">
        <v>42.96</v>
      </c>
      <c r="AL204" s="380">
        <v>0</v>
      </c>
      <c r="AM204" s="380">
        <v>42.96</v>
      </c>
      <c r="AN204" s="380">
        <v>24.96</v>
      </c>
      <c r="AO204" s="380">
        <v>0</v>
      </c>
      <c r="AP204" s="380">
        <v>24.96</v>
      </c>
      <c r="AQ204" s="380">
        <v>42.96</v>
      </c>
    </row>
    <row r="205" spans="1:43" s="380" customFormat="1" ht="15.75" x14ac:dyDescent="0.25">
      <c r="A205" s="380" t="s">
        <v>513</v>
      </c>
      <c r="B205" s="380" t="s">
        <v>514</v>
      </c>
      <c r="C205" s="380" t="s">
        <v>470</v>
      </c>
      <c r="D205" s="380" t="s">
        <v>515</v>
      </c>
      <c r="AG205" s="380" t="s">
        <v>911</v>
      </c>
      <c r="AH205" s="380" t="s">
        <v>912</v>
      </c>
      <c r="AI205" s="380" t="s">
        <v>516</v>
      </c>
      <c r="AJ205" s="380" t="s">
        <v>470</v>
      </c>
      <c r="AK205" s="380">
        <v>-8953.14</v>
      </c>
      <c r="AL205" s="380">
        <v>0</v>
      </c>
      <c r="AM205" s="380">
        <v>-8953.14</v>
      </c>
      <c r="AN205" s="380">
        <v>-1214.33</v>
      </c>
      <c r="AO205" s="380">
        <v>0</v>
      </c>
      <c r="AP205" s="380">
        <v>-1214.33</v>
      </c>
      <c r="AQ205" s="380">
        <v>-8953.14</v>
      </c>
    </row>
    <row r="206" spans="1:43" s="380" customFormat="1" ht="15.75" x14ac:dyDescent="0.25">
      <c r="A206" s="380" t="s">
        <v>513</v>
      </c>
      <c r="B206" s="380" t="s">
        <v>514</v>
      </c>
      <c r="C206" s="380" t="s">
        <v>473</v>
      </c>
      <c r="D206" s="380" t="s">
        <v>515</v>
      </c>
      <c r="AG206" s="380" t="s">
        <v>913</v>
      </c>
      <c r="AH206" s="380" t="s">
        <v>914</v>
      </c>
      <c r="AI206" s="380" t="s">
        <v>516</v>
      </c>
      <c r="AJ206" s="380" t="s">
        <v>473</v>
      </c>
      <c r="AK206" s="380">
        <v>-390.67</v>
      </c>
      <c r="AL206" s="380">
        <v>0</v>
      </c>
      <c r="AM206" s="380">
        <v>-390.67</v>
      </c>
      <c r="AN206" s="380">
        <v>0</v>
      </c>
      <c r="AO206" s="380">
        <v>0</v>
      </c>
      <c r="AP206" s="380">
        <v>0</v>
      </c>
      <c r="AQ206" s="380">
        <v>-390.67</v>
      </c>
    </row>
    <row r="207" spans="1:43" s="380" customFormat="1" ht="15.75" x14ac:dyDescent="0.25">
      <c r="A207" s="380" t="s">
        <v>513</v>
      </c>
      <c r="B207" s="380" t="s">
        <v>514</v>
      </c>
      <c r="C207" s="380" t="s">
        <v>486</v>
      </c>
      <c r="D207" s="380" t="s">
        <v>515</v>
      </c>
      <c r="AG207" s="380" t="s">
        <v>915</v>
      </c>
      <c r="AH207" s="380" t="s">
        <v>916</v>
      </c>
      <c r="AI207" s="380" t="s">
        <v>516</v>
      </c>
      <c r="AJ207" s="380" t="s">
        <v>486</v>
      </c>
      <c r="AK207" s="380">
        <v>0</v>
      </c>
      <c r="AL207" s="380">
        <v>0</v>
      </c>
      <c r="AM207" s="380">
        <v>0</v>
      </c>
      <c r="AN207" s="380">
        <v>-177.62</v>
      </c>
      <c r="AO207" s="380">
        <v>0</v>
      </c>
      <c r="AP207" s="380">
        <v>-177.62</v>
      </c>
      <c r="AQ207" s="380">
        <v>0</v>
      </c>
    </row>
    <row r="208" spans="1:43" s="380" customFormat="1" ht="15.75" x14ac:dyDescent="0.25">
      <c r="A208" s="380" t="s">
        <v>513</v>
      </c>
      <c r="B208" s="380" t="s">
        <v>514</v>
      </c>
      <c r="C208" s="380" t="s">
        <v>503</v>
      </c>
      <c r="D208" s="380" t="s">
        <v>515</v>
      </c>
      <c r="AG208" s="380" t="s">
        <v>917</v>
      </c>
      <c r="AH208" s="380" t="s">
        <v>918</v>
      </c>
      <c r="AI208" s="380" t="s">
        <v>516</v>
      </c>
      <c r="AJ208" s="380" t="s">
        <v>503</v>
      </c>
      <c r="AK208" s="380">
        <v>-229403.5</v>
      </c>
      <c r="AL208" s="380">
        <v>0</v>
      </c>
      <c r="AM208" s="380">
        <v>-229403.5</v>
      </c>
      <c r="AN208" s="380">
        <v>-117082.58</v>
      </c>
      <c r="AO208" s="380">
        <v>0</v>
      </c>
      <c r="AP208" s="380">
        <v>-117082.58</v>
      </c>
      <c r="AQ208" s="380">
        <v>-229403.5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7</vt:i4>
      </vt:variant>
    </vt:vector>
  </HeadingPairs>
  <TitlesOfParts>
    <vt:vector size="15" baseType="lpstr">
      <vt:lpstr>B1.1</vt:lpstr>
      <vt:lpstr>B1.2</vt:lpstr>
      <vt:lpstr>B1.3</vt:lpstr>
      <vt:lpstr>B2.1</vt:lpstr>
      <vt:lpstr>B2.2</vt:lpstr>
      <vt:lpstr>P1.1</vt:lpstr>
      <vt:lpstr>P1.2</vt:lpstr>
      <vt:lpstr>Donnees</vt:lpstr>
      <vt:lpstr>B1.1!Zone_d_impression</vt:lpstr>
      <vt:lpstr>B1.2!Zone_d_impression</vt:lpstr>
      <vt:lpstr>B1.3!Zone_d_impression</vt:lpstr>
      <vt:lpstr>B2.1!Zone_d_impression</vt:lpstr>
      <vt:lpstr>B2.2!Zone_d_impression</vt:lpstr>
      <vt:lpstr>P1.1!Zone_d_impression</vt:lpstr>
      <vt:lpstr>P1.2!Zone_d_impression</vt:lpstr>
    </vt:vector>
  </TitlesOfParts>
  <Company>qualiac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</dc:creator>
  <cp:keywords>SXSSF</cp:keywords>
  <dc:description>H3_01 - D1.018 - LRO - Ajout Periode 3 + onglets BFR et TFT</dc:description>
  <cp:lastModifiedBy>pascal robert</cp:lastModifiedBy>
  <cp:lastPrinted>2014-03-26T10:27:25Z</cp:lastPrinted>
  <dcterms:created xsi:type="dcterms:W3CDTF">2014-02-27T13:21:55Z</dcterms:created>
  <dcterms:modified xsi:type="dcterms:W3CDTF">2017-09-18T15:11:14Z</dcterms:modified>
</cp:coreProperties>
</file>